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ctrlProps/ctrlProp9.xml" ContentType="application/vnd.ms-excel.controlproperties+xml"/>
  <Override PartName="/xl/comments6.xml" ContentType="application/vnd.openxmlformats-officedocument.spreadsheetml.comments+xml"/>
  <Override PartName="/xl/drawings/drawing10.xml" ContentType="application/vnd.openxmlformats-officedocument.drawing+xml"/>
  <Override PartName="/xl/ctrlProps/ctrlProp10.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1.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2.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7B89450A-F35C-4C45-95C3-9F900E2DD905}" xr6:coauthVersionLast="47" xr6:coauthVersionMax="47" xr10:uidLastSave="{00000000-0000-0000-0000-000000000000}"/>
  <workbookProtection workbookAlgorithmName="SHA-512" workbookHashValue="n3fiy9DbM2GcUvlchnQ9f9PTh9yN0DHEH3sc2xE4CgB1+kWsDLfuzi7lAwgne9q0xS/KWxhT9b5t8g8DgO3oBA==" workbookSaltValue="hY67Hje0fgnUUG5Usi56vQ==" workbookSpinCount="100000" lockStructure="1"/>
  <bookViews>
    <workbookView xWindow="-120" yWindow="-120" windowWidth="29040" windowHeight="15720" tabRatio="763" xr2:uid="{00000000-000D-0000-FFFF-FFFF00000000}"/>
  </bookViews>
  <sheets>
    <sheet name="シート①" sheetId="1" r:id="rId1"/>
    <sheet name="シート②" sheetId="13" r:id="rId2"/>
    <sheet name="シート③" sheetId="14" r:id="rId3"/>
    <sheet name="シート④-1" sheetId="9" r:id="rId4"/>
    <sheet name="シート④-2" sheetId="16" r:id="rId5"/>
    <sheet name="シート④-3" sheetId="11" r:id="rId6"/>
    <sheet name="シート⑤" sheetId="18" r:id="rId7"/>
    <sheet name="シート⑥" sheetId="17" r:id="rId8"/>
    <sheet name="シート⑦-1" sheetId="20" r:id="rId9"/>
    <sheet name="シート⑦-2" sheetId="27" r:id="rId10"/>
    <sheet name="シート⑧-1" sheetId="22" r:id="rId11"/>
    <sheet name="シート⑧-2" sheetId="25" r:id="rId12"/>
    <sheet name="様式①-2入力値算定シート" sheetId="23" r:id="rId13"/>
    <sheet name="補助対象リスト" sheetId="6" state="hidden" r:id="rId14"/>
    <sheet name="減価償却" sheetId="7" state="hidden" r:id="rId15"/>
  </sheets>
  <definedNames>
    <definedName name="_xlnm._FilterDatabase" localSheetId="13" hidden="1">補助対象リスト!$A$3:$F$226</definedName>
    <definedName name="LCOO2補助対象リスト">補助対象リスト!$I$4:$J$100</definedName>
    <definedName name="_xlnm.Print_Area" localSheetId="0">シート①!$A$1:$AJ$71</definedName>
    <definedName name="_xlnm.Print_Area" localSheetId="1">シート②!$A$1:$M$60</definedName>
    <definedName name="_xlnm.Print_Area" localSheetId="2">シート③!$A$1:$N$58</definedName>
    <definedName name="_xlnm.Print_Area" localSheetId="3">'シート④-1'!$A$1:$Q$46</definedName>
    <definedName name="_xlnm.Print_Area" localSheetId="4">OFFSET('シート④-2'!$A$1,0,0,MAX('シート④-2'!$J$14:$J$623)+13,9)</definedName>
    <definedName name="_xlnm.Print_Area" localSheetId="5">'シート④-3'!$A$1:$N$43</definedName>
    <definedName name="_xlnm.Print_Area" localSheetId="6">シート⑤!$A$1:$M$60</definedName>
    <definedName name="_xlnm.Print_Area" localSheetId="7">シート⑥!$A$1:$N$56</definedName>
    <definedName name="_xlnm.Print_Area" localSheetId="8">'シート⑦-1'!$A$1:$M$54</definedName>
    <definedName name="_xlnm.Print_Area" localSheetId="9">'シート⑦-2'!$A$1:$AA$19</definedName>
    <definedName name="_xlnm.Print_Area" localSheetId="10">'シート⑧-1'!$A$1:$N$68</definedName>
    <definedName name="_xlnm.Print_Area" localSheetId="11">'シート⑧-2'!$A$1:$AA$49</definedName>
    <definedName name="_xlnm.Print_Area" localSheetId="13">補助対象リスト!$A$4:$G$373</definedName>
    <definedName name="_xlnm.Print_Area" localSheetId="12">'様式①-2入力値算定シート'!$A$1:$W$25</definedName>
    <definedName name="_xlnm.Print_Titles" localSheetId="13">補助対象リスト!$1:$3</definedName>
    <definedName name="取得価格に以下の表に定める率を乗じたもの" localSheetId="14">減価償却!$B$4:$R$31</definedName>
    <definedName name="補助対象リスト">補助対象リスト!$A$4:$G$1000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2" i="6" l="1"/>
  <c r="A423" i="6" s="1"/>
  <c r="A424" i="6" s="1"/>
  <c r="A425" i="6" s="1"/>
  <c r="A313" i="6"/>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D14" i="27" l="1"/>
  <c r="D18" i="27"/>
  <c r="D17" i="27"/>
  <c r="D16" i="27"/>
  <c r="D15" i="27"/>
  <c r="Z15" i="27"/>
  <c r="AB14" i="1"/>
  <c r="Z14" i="27"/>
  <c r="AA14" i="27" s="1"/>
  <c r="F53" i="20"/>
  <c r="F48" i="20"/>
  <c r="AA18" i="27"/>
  <c r="AB18" i="27" s="1"/>
  <c r="Z18" i="27"/>
  <c r="Y18" i="27"/>
  <c r="U18" i="27"/>
  <c r="V18" i="27" s="1"/>
  <c r="S18" i="27"/>
  <c r="I18" i="27"/>
  <c r="K18" i="27" s="1"/>
  <c r="AA17" i="27"/>
  <c r="AB17" i="27" s="1"/>
  <c r="Z17" i="27"/>
  <c r="Y17" i="27"/>
  <c r="U17" i="27"/>
  <c r="V17" i="27" s="1"/>
  <c r="S17" i="27"/>
  <c r="I17" i="27"/>
  <c r="K17" i="27" s="1"/>
  <c r="AA16" i="27"/>
  <c r="AB16" i="27" s="1"/>
  <c r="Z16" i="27"/>
  <c r="Y16" i="27"/>
  <c r="U16" i="27"/>
  <c r="V16" i="27" s="1"/>
  <c r="S16" i="27"/>
  <c r="I16" i="27"/>
  <c r="K16" i="27" s="1"/>
  <c r="AA15" i="27"/>
  <c r="AB15" i="27" s="1"/>
  <c r="Y15" i="27"/>
  <c r="U15" i="27"/>
  <c r="V15" i="27" s="1"/>
  <c r="S15" i="27"/>
  <c r="I15" i="27"/>
  <c r="K15" i="27" s="1"/>
  <c r="Y14" i="27"/>
  <c r="U14" i="27"/>
  <c r="V14" i="27" s="1"/>
  <c r="S14" i="27"/>
  <c r="I14" i="27"/>
  <c r="K14" i="27" s="1"/>
  <c r="E9" i="27"/>
  <c r="D9" i="27"/>
  <c r="D7" i="27"/>
  <c r="B7" i="27"/>
  <c r="K6" i="27"/>
  <c r="D6" i="27"/>
  <c r="D5" i="27"/>
  <c r="D4" i="27"/>
  <c r="D3" i="27"/>
  <c r="AB14" i="27" l="1"/>
  <c r="AB19" i="27" s="1"/>
  <c r="AA19" i="27"/>
  <c r="E52" i="20" s="1"/>
  <c r="S3" i="23"/>
  <c r="K6" i="25"/>
  <c r="J6" i="22"/>
  <c r="G52" i="20" l="1"/>
  <c r="N26" i="18"/>
  <c r="N25" i="18"/>
  <c r="N24" i="18"/>
  <c r="N23" i="18"/>
  <c r="N22" i="18"/>
  <c r="N21" i="18"/>
  <c r="N20" i="18"/>
  <c r="N19" i="18"/>
  <c r="N18" i="18"/>
  <c r="N17" i="18"/>
  <c r="P67" i="22"/>
  <c r="O67" i="22"/>
  <c r="P66" i="22"/>
  <c r="O66" i="22"/>
  <c r="P65" i="22"/>
  <c r="O65" i="22"/>
  <c r="P64" i="22"/>
  <c r="O64" i="22"/>
  <c r="P63" i="22"/>
  <c r="O63" i="22"/>
  <c r="P56" i="22"/>
  <c r="O56" i="22"/>
  <c r="P55" i="22"/>
  <c r="O55" i="22"/>
  <c r="P54" i="22"/>
  <c r="O54" i="22"/>
  <c r="P53" i="22"/>
  <c r="O53" i="22"/>
  <c r="P52" i="22"/>
  <c r="O52" i="22"/>
  <c r="P47" i="22"/>
  <c r="O47" i="22"/>
  <c r="P46" i="22"/>
  <c r="O46" i="22"/>
  <c r="P45" i="22"/>
  <c r="O45" i="22"/>
  <c r="P44" i="22"/>
  <c r="O44" i="22"/>
  <c r="P43" i="22"/>
  <c r="O43" i="22"/>
  <c r="P38" i="22"/>
  <c r="O38" i="22"/>
  <c r="P37" i="22"/>
  <c r="O37" i="22"/>
  <c r="P36" i="22"/>
  <c r="O36" i="22"/>
  <c r="P35" i="22"/>
  <c r="O35" i="22"/>
  <c r="P34" i="22"/>
  <c r="O34" i="22"/>
  <c r="P29" i="22"/>
  <c r="O29" i="22"/>
  <c r="P28" i="22"/>
  <c r="O28" i="22"/>
  <c r="P27" i="22"/>
  <c r="O27" i="22"/>
  <c r="P26" i="22"/>
  <c r="O26" i="22"/>
  <c r="P25" i="22"/>
  <c r="O25" i="22"/>
  <c r="P20" i="22"/>
  <c r="O20" i="22"/>
  <c r="P19" i="22"/>
  <c r="O19" i="22"/>
  <c r="P18" i="22"/>
  <c r="O18" i="22"/>
  <c r="P17" i="22"/>
  <c r="O17" i="22"/>
  <c r="P16" i="22"/>
  <c r="O16" i="22"/>
  <c r="O21" i="17"/>
  <c r="N43" i="20"/>
  <c r="N42" i="20"/>
  <c r="N41" i="20"/>
  <c r="N40" i="20"/>
  <c r="N39" i="20"/>
  <c r="N38" i="20"/>
  <c r="N37" i="20"/>
  <c r="N36" i="20"/>
  <c r="N35" i="20"/>
  <c r="N34" i="20"/>
  <c r="N33" i="20"/>
  <c r="N32" i="20"/>
  <c r="N27" i="20"/>
  <c r="N26" i="20"/>
  <c r="N25" i="20"/>
  <c r="N24" i="20"/>
  <c r="N23" i="20"/>
  <c r="N22" i="20"/>
  <c r="N21" i="20"/>
  <c r="N20" i="20"/>
  <c r="N19" i="20"/>
  <c r="N18" i="20"/>
  <c r="N17" i="20"/>
  <c r="N16" i="20"/>
  <c r="P54" i="17"/>
  <c r="O54" i="17"/>
  <c r="P53" i="17"/>
  <c r="O53" i="17"/>
  <c r="P52" i="17"/>
  <c r="O52" i="17"/>
  <c r="P51" i="17"/>
  <c r="O51" i="17"/>
  <c r="P50" i="17"/>
  <c r="O50" i="17"/>
  <c r="P49" i="17"/>
  <c r="O49" i="17"/>
  <c r="P48" i="17"/>
  <c r="O48" i="17"/>
  <c r="P47" i="17"/>
  <c r="O47" i="17"/>
  <c r="P46" i="17"/>
  <c r="O46" i="17"/>
  <c r="P45" i="17"/>
  <c r="O45" i="17"/>
  <c r="P44" i="17"/>
  <c r="O44" i="17"/>
  <c r="P43" i="17"/>
  <c r="O43" i="17"/>
  <c r="P42" i="17"/>
  <c r="O42" i="17"/>
  <c r="P41" i="17"/>
  <c r="O41" i="17"/>
  <c r="P40" i="17"/>
  <c r="O40" i="17"/>
  <c r="P35" i="17"/>
  <c r="O35" i="17"/>
  <c r="P34" i="17"/>
  <c r="O34" i="17"/>
  <c r="P33" i="17"/>
  <c r="O33" i="17"/>
  <c r="P32" i="17"/>
  <c r="O32" i="17"/>
  <c r="P31" i="17"/>
  <c r="O31" i="17"/>
  <c r="P30" i="17"/>
  <c r="O30" i="17"/>
  <c r="P29" i="17"/>
  <c r="O29" i="17"/>
  <c r="P28" i="17"/>
  <c r="O28" i="17"/>
  <c r="P27" i="17"/>
  <c r="O27" i="17"/>
  <c r="P26" i="17"/>
  <c r="O26" i="17"/>
  <c r="P25" i="17"/>
  <c r="O25" i="17"/>
  <c r="P24" i="17"/>
  <c r="O24" i="17"/>
  <c r="P23" i="17"/>
  <c r="O23" i="17"/>
  <c r="P22" i="17"/>
  <c r="O22" i="17"/>
  <c r="P21" i="17"/>
  <c r="N58" i="18"/>
  <c r="N57" i="18"/>
  <c r="N56" i="18"/>
  <c r="N55" i="18"/>
  <c r="N54" i="18"/>
  <c r="N53" i="18"/>
  <c r="N52" i="18"/>
  <c r="N51" i="18"/>
  <c r="N50" i="18"/>
  <c r="N49" i="18"/>
  <c r="N48" i="18"/>
  <c r="N42" i="18"/>
  <c r="N41" i="18"/>
  <c r="N40" i="18"/>
  <c r="N39" i="18"/>
  <c r="N38" i="18"/>
  <c r="N37" i="18"/>
  <c r="N36" i="18"/>
  <c r="N35" i="18"/>
  <c r="N34" i="18"/>
  <c r="N33" i="18"/>
  <c r="N32" i="18"/>
  <c r="N16" i="18"/>
  <c r="P56" i="14"/>
  <c r="O56" i="14"/>
  <c r="P55" i="14"/>
  <c r="O55" i="14"/>
  <c r="P54" i="14"/>
  <c r="O54" i="14"/>
  <c r="P53" i="14"/>
  <c r="O53" i="14"/>
  <c r="P52" i="14"/>
  <c r="O52" i="14"/>
  <c r="P51" i="14"/>
  <c r="O51" i="14"/>
  <c r="P50" i="14"/>
  <c r="O50" i="14"/>
  <c r="P49" i="14"/>
  <c r="O49" i="14"/>
  <c r="P48" i="14"/>
  <c r="O48" i="14"/>
  <c r="P47" i="14"/>
  <c r="O47" i="14"/>
  <c r="P46" i="14"/>
  <c r="O46" i="14"/>
  <c r="P45" i="14"/>
  <c r="O45" i="14"/>
  <c r="P44" i="14"/>
  <c r="O44" i="14"/>
  <c r="P43" i="14"/>
  <c r="O43" i="14"/>
  <c r="P42" i="14"/>
  <c r="O42" i="14"/>
  <c r="P37" i="14"/>
  <c r="O37" i="14"/>
  <c r="P36" i="14"/>
  <c r="O36" i="14"/>
  <c r="P35" i="14"/>
  <c r="O35" i="14"/>
  <c r="P34" i="14"/>
  <c r="O34" i="14"/>
  <c r="P33" i="14"/>
  <c r="O33" i="14"/>
  <c r="P32" i="14"/>
  <c r="O32" i="14"/>
  <c r="P31" i="14"/>
  <c r="O31" i="14"/>
  <c r="P30" i="14"/>
  <c r="O30" i="14"/>
  <c r="P29" i="14"/>
  <c r="O29" i="14"/>
  <c r="P28" i="14"/>
  <c r="O28" i="14"/>
  <c r="P27" i="14"/>
  <c r="O27" i="14"/>
  <c r="P26" i="14"/>
  <c r="O26" i="14"/>
  <c r="P25" i="14"/>
  <c r="O25" i="14"/>
  <c r="P24" i="14"/>
  <c r="O24" i="14"/>
  <c r="P23" i="14"/>
  <c r="O23" i="14"/>
  <c r="P18" i="14"/>
  <c r="O18" i="14"/>
  <c r="P17" i="14"/>
  <c r="O17" i="14"/>
  <c r="O16" i="14"/>
  <c r="P16" i="14"/>
  <c r="N58" i="13"/>
  <c r="N57" i="13"/>
  <c r="N56" i="13"/>
  <c r="N55" i="13"/>
  <c r="N54" i="13"/>
  <c r="N53" i="13"/>
  <c r="N52" i="13"/>
  <c r="N51" i="13"/>
  <c r="N50" i="13"/>
  <c r="N49" i="13"/>
  <c r="N48" i="13"/>
  <c r="N47" i="13"/>
  <c r="N46" i="13"/>
  <c r="N45" i="13"/>
  <c r="N44" i="13"/>
  <c r="N38" i="13"/>
  <c r="N37" i="13"/>
  <c r="N36" i="13"/>
  <c r="N35" i="13"/>
  <c r="N34" i="13"/>
  <c r="N33" i="13"/>
  <c r="N32" i="13"/>
  <c r="N31" i="13"/>
  <c r="N30" i="13"/>
  <c r="N29" i="13"/>
  <c r="N28" i="13"/>
  <c r="N27" i="13"/>
  <c r="N26" i="13"/>
  <c r="N25" i="13"/>
  <c r="N24" i="13"/>
  <c r="N18" i="13"/>
  <c r="N17" i="13"/>
  <c r="N16" i="13"/>
  <c r="H34" i="25"/>
  <c r="J34" i="25" s="1"/>
  <c r="F9" i="25" l="1"/>
  <c r="F9" i="11"/>
  <c r="C2" i="23" l="1"/>
  <c r="C3" i="23"/>
  <c r="C4" i="23"/>
  <c r="C5" i="23" l="1"/>
  <c r="D9" i="17" l="1"/>
  <c r="D9" i="25"/>
  <c r="D9" i="22"/>
  <c r="D7" i="25"/>
  <c r="D6" i="25"/>
  <c r="D5" i="25"/>
  <c r="D4" i="25"/>
  <c r="D3" i="25"/>
  <c r="F9" i="22"/>
  <c r="D7" i="22"/>
  <c r="D6" i="22"/>
  <c r="D5" i="22"/>
  <c r="D4" i="22"/>
  <c r="D3" i="22"/>
  <c r="E9" i="20" l="1"/>
  <c r="D9" i="20"/>
  <c r="D7" i="20"/>
  <c r="D6" i="20"/>
  <c r="D5" i="20"/>
  <c r="D4" i="20"/>
  <c r="D3" i="20"/>
  <c r="F9" i="17"/>
  <c r="D7" i="17"/>
  <c r="D6" i="17"/>
  <c r="D5" i="17"/>
  <c r="D4" i="17"/>
  <c r="D3" i="17"/>
  <c r="D3" i="18"/>
  <c r="E9" i="18"/>
  <c r="D9" i="18"/>
  <c r="D7" i="18"/>
  <c r="D6" i="18"/>
  <c r="D5" i="18"/>
  <c r="D4" i="18"/>
  <c r="F9" i="14"/>
  <c r="D9" i="14"/>
  <c r="D7" i="14"/>
  <c r="D6" i="14"/>
  <c r="D5" i="14"/>
  <c r="D4" i="14"/>
  <c r="D3" i="14"/>
  <c r="E9" i="13" l="1"/>
  <c r="D9" i="13"/>
  <c r="D7" i="13"/>
  <c r="D6" i="13"/>
  <c r="D5" i="13"/>
  <c r="D4" i="13"/>
  <c r="D3" i="13"/>
  <c r="E9" i="16"/>
  <c r="D9" i="16"/>
  <c r="D7" i="16"/>
  <c r="D6" i="16"/>
  <c r="D5" i="16"/>
  <c r="D4" i="16"/>
  <c r="D3" i="16"/>
  <c r="J624" i="16" l="1"/>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D9" i="11" l="1"/>
  <c r="D7" i="11"/>
  <c r="D5" i="11"/>
  <c r="D4" i="11"/>
  <c r="D6" i="11"/>
  <c r="D3" i="11"/>
  <c r="H9" i="9" l="1"/>
  <c r="R39" i="9"/>
  <c r="S39" i="9" s="1"/>
  <c r="R38" i="9"/>
  <c r="S38" i="9" s="1"/>
  <c r="R37" i="9"/>
  <c r="S37" i="9" s="1"/>
  <c r="R36" i="9"/>
  <c r="S36" i="9" s="1"/>
  <c r="R35" i="9"/>
  <c r="S35" i="9" s="1"/>
  <c r="R34" i="9"/>
  <c r="S34" i="9" s="1"/>
  <c r="R33" i="9"/>
  <c r="S33" i="9" s="1"/>
  <c r="R32" i="9"/>
  <c r="S32" i="9" s="1"/>
  <c r="R31" i="9"/>
  <c r="S31" i="9" s="1"/>
  <c r="R30" i="9"/>
  <c r="S30" i="9" s="1"/>
  <c r="R29" i="9"/>
  <c r="S29" i="9" s="1"/>
  <c r="R28" i="9"/>
  <c r="S28" i="9" s="1"/>
  <c r="R27" i="9"/>
  <c r="S27" i="9" s="1"/>
  <c r="R26" i="9"/>
  <c r="S26" i="9" s="1"/>
  <c r="R25" i="9"/>
  <c r="S25" i="9" s="1"/>
  <c r="R24" i="9"/>
  <c r="S24" i="9" s="1"/>
  <c r="R23" i="9"/>
  <c r="S23" i="9" s="1"/>
  <c r="R22" i="9"/>
  <c r="S22" i="9" s="1"/>
  <c r="R21" i="9"/>
  <c r="S21" i="9" s="1"/>
  <c r="R20" i="9"/>
  <c r="S20" i="9" s="1"/>
  <c r="R19" i="9"/>
  <c r="S19" i="9" s="1"/>
  <c r="R18" i="9"/>
  <c r="S18" i="9" s="1"/>
  <c r="R17" i="9"/>
  <c r="S17" i="9" s="1"/>
  <c r="R16" i="9"/>
  <c r="S16" i="9" s="1"/>
  <c r="R15" i="9"/>
  <c r="S15" i="9" s="1"/>
  <c r="R14" i="9"/>
  <c r="S14" i="9" s="1"/>
  <c r="R40" i="9"/>
  <c r="S40" i="9"/>
  <c r="F3" i="9"/>
  <c r="F4" i="9"/>
  <c r="F5" i="9"/>
  <c r="F6" i="9"/>
  <c r="F7" i="9"/>
  <c r="F9" i="9"/>
  <c r="M26" i="18" l="1"/>
  <c r="M25" i="18"/>
  <c r="M24" i="18"/>
  <c r="M23" i="18"/>
  <c r="M22" i="18"/>
  <c r="M21" i="18"/>
  <c r="M20" i="18"/>
  <c r="M19" i="18"/>
  <c r="M18" i="18"/>
  <c r="M17" i="18"/>
  <c r="Z48" i="25" l="1"/>
  <c r="Z47" i="25"/>
  <c r="Z46" i="25"/>
  <c r="Z45" i="25"/>
  <c r="Z44" i="25"/>
  <c r="Z43" i="25"/>
  <c r="Z42" i="25"/>
  <c r="Z41" i="25"/>
  <c r="Z40" i="25"/>
  <c r="Z39" i="25"/>
  <c r="Z38" i="25"/>
  <c r="Z37" i="25"/>
  <c r="Z36" i="25"/>
  <c r="Z35" i="25"/>
  <c r="Z28" i="25"/>
  <c r="Z27" i="25"/>
  <c r="Z26" i="25"/>
  <c r="Z25" i="25"/>
  <c r="Z24" i="25"/>
  <c r="Z23" i="25"/>
  <c r="Z22" i="25"/>
  <c r="Z21" i="25"/>
  <c r="Z20" i="25"/>
  <c r="Z19" i="25"/>
  <c r="Z18" i="25"/>
  <c r="Z17" i="25"/>
  <c r="Z16" i="25"/>
  <c r="Z15" i="25"/>
  <c r="B7" i="25" l="1"/>
  <c r="C14" i="1" l="1"/>
  <c r="AJ56" i="1"/>
  <c r="AI56" i="1"/>
  <c r="AH56" i="1"/>
  <c r="AJ55" i="1"/>
  <c r="AI55" i="1"/>
  <c r="AH55" i="1"/>
  <c r="AJ54" i="1"/>
  <c r="AI54" i="1"/>
  <c r="AH54" i="1"/>
  <c r="AJ53" i="1"/>
  <c r="AI53" i="1"/>
  <c r="AH53" i="1"/>
  <c r="AJ52" i="1"/>
  <c r="AI52" i="1"/>
  <c r="AH52" i="1"/>
  <c r="AJ51" i="1"/>
  <c r="AI51" i="1"/>
  <c r="AH51" i="1"/>
  <c r="AJ50" i="1"/>
  <c r="AI50" i="1"/>
  <c r="AH50" i="1"/>
  <c r="AJ49" i="1"/>
  <c r="AI49" i="1"/>
  <c r="AH49" i="1"/>
  <c r="AJ48" i="1"/>
  <c r="AI48" i="1"/>
  <c r="AH48" i="1"/>
  <c r="AJ47" i="1"/>
  <c r="AH47" i="1"/>
  <c r="AI14" i="1" l="1"/>
  <c r="H15" i="25"/>
  <c r="J15" i="25" s="1"/>
  <c r="Y48" i="25" l="1"/>
  <c r="X48" i="25"/>
  <c r="T48" i="25"/>
  <c r="U48" i="25" s="1"/>
  <c r="R48" i="25"/>
  <c r="H48" i="25"/>
  <c r="J48" i="25" s="1"/>
  <c r="Y47" i="25"/>
  <c r="X47" i="25"/>
  <c r="T47" i="25"/>
  <c r="U47" i="25" s="1"/>
  <c r="R47" i="25"/>
  <c r="H47" i="25"/>
  <c r="J47" i="25" s="1"/>
  <c r="Y46" i="25"/>
  <c r="X46" i="25"/>
  <c r="T46" i="25"/>
  <c r="U46" i="25" s="1"/>
  <c r="R46" i="25"/>
  <c r="H46" i="25"/>
  <c r="J46" i="25" s="1"/>
  <c r="Y45" i="25"/>
  <c r="X45" i="25"/>
  <c r="T45" i="25"/>
  <c r="U45" i="25" s="1"/>
  <c r="R45" i="25"/>
  <c r="H45" i="25"/>
  <c r="J45" i="25" s="1"/>
  <c r="Y44" i="25"/>
  <c r="X44" i="25"/>
  <c r="T44" i="25"/>
  <c r="U44" i="25" s="1"/>
  <c r="R44" i="25"/>
  <c r="H44" i="25"/>
  <c r="J44" i="25" s="1"/>
  <c r="Y43" i="25"/>
  <c r="X43" i="25"/>
  <c r="T43" i="25"/>
  <c r="U43" i="25" s="1"/>
  <c r="R43" i="25"/>
  <c r="H43" i="25"/>
  <c r="J43" i="25" s="1"/>
  <c r="Y42" i="25"/>
  <c r="X42" i="25"/>
  <c r="T42" i="25"/>
  <c r="U42" i="25" s="1"/>
  <c r="R42" i="25"/>
  <c r="H42" i="25"/>
  <c r="J42" i="25" s="1"/>
  <c r="Y41" i="25"/>
  <c r="X41" i="25"/>
  <c r="T41" i="25"/>
  <c r="U41" i="25" s="1"/>
  <c r="R41" i="25"/>
  <c r="H41" i="25"/>
  <c r="J41" i="25" s="1"/>
  <c r="Y40" i="25"/>
  <c r="X40" i="25"/>
  <c r="T40" i="25"/>
  <c r="U40" i="25" s="1"/>
  <c r="R40" i="25"/>
  <c r="H40" i="25"/>
  <c r="J40" i="25" s="1"/>
  <c r="Y39" i="25"/>
  <c r="X39" i="25"/>
  <c r="T39" i="25"/>
  <c r="U39" i="25" s="1"/>
  <c r="R39" i="25"/>
  <c r="H39" i="25"/>
  <c r="J39" i="25" s="1"/>
  <c r="Y38" i="25"/>
  <c r="X38" i="25"/>
  <c r="T38" i="25"/>
  <c r="U38" i="25" s="1"/>
  <c r="R38" i="25"/>
  <c r="H38" i="25"/>
  <c r="J38" i="25" s="1"/>
  <c r="Y37" i="25"/>
  <c r="X37" i="25"/>
  <c r="T37" i="25"/>
  <c r="U37" i="25" s="1"/>
  <c r="R37" i="25"/>
  <c r="H37" i="25"/>
  <c r="J37" i="25" s="1"/>
  <c r="Y36" i="25"/>
  <c r="X36" i="25"/>
  <c r="T36" i="25"/>
  <c r="U36" i="25" s="1"/>
  <c r="R36" i="25"/>
  <c r="H36" i="25"/>
  <c r="J36" i="25" s="1"/>
  <c r="Y35" i="25"/>
  <c r="X35" i="25"/>
  <c r="T35" i="25"/>
  <c r="U35" i="25" s="1"/>
  <c r="R35" i="25"/>
  <c r="H35" i="25"/>
  <c r="J35" i="25" s="1"/>
  <c r="Y34" i="25"/>
  <c r="Z34" i="25" s="1"/>
  <c r="X34" i="25"/>
  <c r="T34" i="25"/>
  <c r="U34" i="25" s="1"/>
  <c r="R34" i="25"/>
  <c r="AA48" i="25" l="1"/>
  <c r="AA46" i="25"/>
  <c r="AA45" i="25"/>
  <c r="AA44" i="25"/>
  <c r="AA43" i="25"/>
  <c r="AA41" i="25"/>
  <c r="AA40" i="25"/>
  <c r="AA39" i="25"/>
  <c r="AA37" i="25"/>
  <c r="AA36" i="25"/>
  <c r="AA35" i="25"/>
  <c r="AA38" i="25"/>
  <c r="AA42" i="25"/>
  <c r="AA47" i="25"/>
  <c r="Y28" i="25"/>
  <c r="X28" i="25"/>
  <c r="T28" i="25"/>
  <c r="U28" i="25" s="1"/>
  <c r="R28" i="25"/>
  <c r="H28" i="25"/>
  <c r="J28" i="25" s="1"/>
  <c r="Y27" i="25"/>
  <c r="X27" i="25"/>
  <c r="T27" i="25"/>
  <c r="U27" i="25" s="1"/>
  <c r="R27" i="25"/>
  <c r="H27" i="25"/>
  <c r="J27" i="25" s="1"/>
  <c r="Y26" i="25"/>
  <c r="X26" i="25"/>
  <c r="T26" i="25"/>
  <c r="U26" i="25" s="1"/>
  <c r="R26" i="25"/>
  <c r="H26" i="25"/>
  <c r="J26" i="25" s="1"/>
  <c r="Y25" i="25"/>
  <c r="X25" i="25"/>
  <c r="T25" i="25"/>
  <c r="U25" i="25" s="1"/>
  <c r="R25" i="25"/>
  <c r="H25" i="25"/>
  <c r="J25" i="25" s="1"/>
  <c r="Y24" i="25"/>
  <c r="X24" i="25"/>
  <c r="T24" i="25"/>
  <c r="U24" i="25" s="1"/>
  <c r="R24" i="25"/>
  <c r="H24" i="25"/>
  <c r="J24" i="25" s="1"/>
  <c r="Y23" i="25"/>
  <c r="X23" i="25"/>
  <c r="T23" i="25"/>
  <c r="U23" i="25" s="1"/>
  <c r="R23" i="25"/>
  <c r="H23" i="25"/>
  <c r="J23" i="25" s="1"/>
  <c r="Y22" i="25"/>
  <c r="X22" i="25"/>
  <c r="T22" i="25"/>
  <c r="U22" i="25" s="1"/>
  <c r="R22" i="25"/>
  <c r="H22" i="25"/>
  <c r="J22" i="25" s="1"/>
  <c r="Y21" i="25"/>
  <c r="X21" i="25"/>
  <c r="T21" i="25"/>
  <c r="U21" i="25" s="1"/>
  <c r="R21" i="25"/>
  <c r="H21" i="25"/>
  <c r="J21" i="25" s="1"/>
  <c r="Y20" i="25"/>
  <c r="X20" i="25"/>
  <c r="T20" i="25"/>
  <c r="U20" i="25" s="1"/>
  <c r="R20" i="25"/>
  <c r="H20" i="25"/>
  <c r="J20" i="25" s="1"/>
  <c r="Y19" i="25"/>
  <c r="X19" i="25"/>
  <c r="T19" i="25"/>
  <c r="U19" i="25" s="1"/>
  <c r="R19" i="25"/>
  <c r="H19" i="25"/>
  <c r="J19" i="25" s="1"/>
  <c r="Y18" i="25"/>
  <c r="X18" i="25"/>
  <c r="T18" i="25"/>
  <c r="U18" i="25" s="1"/>
  <c r="R18" i="25"/>
  <c r="H18" i="25"/>
  <c r="J18" i="25" s="1"/>
  <c r="Y17" i="25"/>
  <c r="X17" i="25"/>
  <c r="T17" i="25"/>
  <c r="U17" i="25" s="1"/>
  <c r="R17" i="25"/>
  <c r="H17" i="25"/>
  <c r="J17" i="25" s="1"/>
  <c r="Y16" i="25"/>
  <c r="X16" i="25"/>
  <c r="T16" i="25"/>
  <c r="U16" i="25" s="1"/>
  <c r="R16" i="25"/>
  <c r="H16" i="25"/>
  <c r="J16" i="25" s="1"/>
  <c r="X15" i="25"/>
  <c r="Y15" i="25" s="1"/>
  <c r="T15" i="25"/>
  <c r="U15" i="25" s="1"/>
  <c r="R15" i="25"/>
  <c r="Y14" i="25"/>
  <c r="X14" i="25"/>
  <c r="T14" i="25"/>
  <c r="U14" i="25" s="1"/>
  <c r="R14" i="25"/>
  <c r="H14" i="25"/>
  <c r="J14" i="25" s="1"/>
  <c r="Z14" i="25" l="1"/>
  <c r="AA14" i="25" s="1"/>
  <c r="AA27" i="25"/>
  <c r="AA25" i="25"/>
  <c r="AA24" i="25"/>
  <c r="AA23" i="25"/>
  <c r="AA20" i="25"/>
  <c r="AA19" i="25"/>
  <c r="AA17" i="25"/>
  <c r="AA16" i="25"/>
  <c r="AA26" i="25"/>
  <c r="AA21" i="25"/>
  <c r="Z49" i="25"/>
  <c r="AA34" i="25"/>
  <c r="AA49" i="25" s="1"/>
  <c r="AA18" i="25"/>
  <c r="AA28" i="25"/>
  <c r="AA22" i="25"/>
  <c r="AA15" i="25"/>
  <c r="Z29" i="25" l="1"/>
  <c r="AA29" i="25"/>
  <c r="N67" i="22"/>
  <c r="N66" i="22"/>
  <c r="N65" i="22"/>
  <c r="N64" i="22"/>
  <c r="N63" i="22"/>
  <c r="N56" i="22"/>
  <c r="N55" i="22"/>
  <c r="N54" i="22"/>
  <c r="N53" i="22"/>
  <c r="N52" i="22"/>
  <c r="N47" i="22"/>
  <c r="N46" i="22"/>
  <c r="N45" i="22"/>
  <c r="N44" i="22"/>
  <c r="N43" i="22"/>
  <c r="N38" i="22"/>
  <c r="N37" i="22"/>
  <c r="N36" i="22"/>
  <c r="N35" i="22"/>
  <c r="N34" i="22"/>
  <c r="N29" i="22"/>
  <c r="N28" i="22"/>
  <c r="N27" i="22"/>
  <c r="N26" i="22"/>
  <c r="N25" i="22"/>
  <c r="N20" i="22"/>
  <c r="N19" i="22"/>
  <c r="N18" i="22"/>
  <c r="N17" i="22"/>
  <c r="N16" i="22"/>
  <c r="M43" i="20"/>
  <c r="M42" i="20"/>
  <c r="M41" i="20"/>
  <c r="M40" i="20"/>
  <c r="M39" i="20"/>
  <c r="M38" i="20"/>
  <c r="M37" i="20"/>
  <c r="M36" i="20"/>
  <c r="M35" i="20"/>
  <c r="M34" i="20"/>
  <c r="M33" i="20"/>
  <c r="M32" i="20"/>
  <c r="M27" i="20"/>
  <c r="M26" i="20"/>
  <c r="M25" i="20"/>
  <c r="M24" i="20"/>
  <c r="M23" i="20"/>
  <c r="M22" i="20"/>
  <c r="M21" i="20"/>
  <c r="M20" i="20"/>
  <c r="M19" i="20"/>
  <c r="M18" i="20"/>
  <c r="M17" i="20"/>
  <c r="M16" i="20"/>
  <c r="N54" i="17"/>
  <c r="N53" i="17"/>
  <c r="N52" i="17"/>
  <c r="N51" i="17"/>
  <c r="N50" i="17"/>
  <c r="N49" i="17"/>
  <c r="N48" i="17"/>
  <c r="N47" i="17"/>
  <c r="N46" i="17"/>
  <c r="N45" i="17"/>
  <c r="N44" i="17"/>
  <c r="N43" i="17"/>
  <c r="N42" i="17"/>
  <c r="N41" i="17"/>
  <c r="N40" i="17"/>
  <c r="N35" i="17"/>
  <c r="N34" i="17"/>
  <c r="N33" i="17"/>
  <c r="N32" i="17"/>
  <c r="N31" i="17"/>
  <c r="N30" i="17"/>
  <c r="N29" i="17"/>
  <c r="N28" i="17"/>
  <c r="N27" i="17"/>
  <c r="N26" i="17"/>
  <c r="N25" i="17"/>
  <c r="N24" i="17"/>
  <c r="N23" i="17"/>
  <c r="N22" i="17"/>
  <c r="N21" i="17"/>
  <c r="M58" i="18"/>
  <c r="M57" i="18"/>
  <c r="M56" i="18"/>
  <c r="M55" i="18"/>
  <c r="M54" i="18"/>
  <c r="M53" i="18"/>
  <c r="M52" i="18"/>
  <c r="M51" i="18"/>
  <c r="M50" i="18"/>
  <c r="M49" i="18"/>
  <c r="M48" i="18"/>
  <c r="M42" i="18"/>
  <c r="M41" i="18"/>
  <c r="M40" i="18"/>
  <c r="M39" i="18"/>
  <c r="M38" i="18"/>
  <c r="M37" i="18"/>
  <c r="M36" i="18"/>
  <c r="M35" i="18"/>
  <c r="M34" i="18"/>
  <c r="M33" i="18"/>
  <c r="M32" i="18"/>
  <c r="M16" i="18"/>
  <c r="N56" i="14"/>
  <c r="N55" i="14"/>
  <c r="N54" i="14"/>
  <c r="N53" i="14"/>
  <c r="N52" i="14"/>
  <c r="N51" i="14"/>
  <c r="N50" i="14"/>
  <c r="N49" i="14"/>
  <c r="N48" i="14"/>
  <c r="N47" i="14"/>
  <c r="N46" i="14"/>
  <c r="N45" i="14"/>
  <c r="N44" i="14"/>
  <c r="N43" i="14"/>
  <c r="N42" i="14"/>
  <c r="N37" i="14"/>
  <c r="N36" i="14"/>
  <c r="N35" i="14"/>
  <c r="N34" i="14"/>
  <c r="N33" i="14"/>
  <c r="N32" i="14"/>
  <c r="N31" i="14"/>
  <c r="N30" i="14"/>
  <c r="N29" i="14"/>
  <c r="N28" i="14"/>
  <c r="N27" i="14"/>
  <c r="N26" i="14"/>
  <c r="N25" i="14"/>
  <c r="N24" i="14"/>
  <c r="N23" i="14"/>
  <c r="N18" i="14"/>
  <c r="N17" i="14"/>
  <c r="N16" i="14"/>
  <c r="M58" i="13"/>
  <c r="M57" i="13"/>
  <c r="M56" i="13"/>
  <c r="M55" i="13"/>
  <c r="M54" i="13"/>
  <c r="M53" i="13"/>
  <c r="M52" i="13"/>
  <c r="M51" i="13"/>
  <c r="M50" i="13"/>
  <c r="M49" i="13"/>
  <c r="M48" i="13"/>
  <c r="M47" i="13"/>
  <c r="M46" i="13"/>
  <c r="M45" i="13"/>
  <c r="M44" i="13"/>
  <c r="M38" i="13"/>
  <c r="M37" i="13"/>
  <c r="M36" i="13"/>
  <c r="M35" i="13"/>
  <c r="M34" i="13"/>
  <c r="M33" i="13"/>
  <c r="M32" i="13"/>
  <c r="M31" i="13"/>
  <c r="M30" i="13"/>
  <c r="M29" i="13"/>
  <c r="M28" i="13"/>
  <c r="M27" i="13"/>
  <c r="M26" i="13"/>
  <c r="M25" i="13"/>
  <c r="M24" i="13"/>
  <c r="M18" i="13"/>
  <c r="M17" i="13"/>
  <c r="M16" i="13"/>
  <c r="N68" i="22" l="1"/>
  <c r="F51" i="20" s="1"/>
  <c r="G51" i="20" l="1"/>
  <c r="E15" i="1" l="1"/>
  <c r="M44" i="20" l="1"/>
  <c r="AI2" i="1"/>
  <c r="U14" i="1"/>
  <c r="AJ57" i="1" l="1"/>
  <c r="AH57" i="1"/>
  <c r="N57" i="22" l="1"/>
  <c r="F50" i="20" s="1"/>
  <c r="G50" i="20" s="1"/>
  <c r="N39" i="22" l="1"/>
  <c r="G48" i="20" l="1"/>
  <c r="N48" i="22"/>
  <c r="F49" i="20" s="1"/>
  <c r="G49" i="20" s="1"/>
  <c r="N21" i="22" l="1"/>
  <c r="F46" i="20" s="1"/>
  <c r="N30" i="22"/>
  <c r="F47" i="20" s="1"/>
  <c r="F54" i="20" s="1"/>
  <c r="E47" i="20" l="1"/>
  <c r="M28" i="20"/>
  <c r="E54" i="20" l="1"/>
  <c r="G47" i="20"/>
  <c r="G54" i="20" s="1"/>
  <c r="S14" i="23" s="1"/>
  <c r="E46" i="20"/>
  <c r="E53" i="20" s="1"/>
  <c r="M27" i="18"/>
  <c r="I14" i="23" s="1"/>
  <c r="M43" i="18"/>
  <c r="M59" i="18"/>
  <c r="N55" i="17"/>
  <c r="N36" i="17"/>
  <c r="M44" i="18" l="1"/>
  <c r="M60" i="18"/>
  <c r="G46" i="20"/>
  <c r="G53" i="20" s="1"/>
  <c r="R14" i="23" s="1"/>
  <c r="AB52" i="1"/>
  <c r="AC52" i="1" s="1"/>
  <c r="AB56" i="1"/>
  <c r="AC56" i="1" s="1"/>
  <c r="AB55" i="1"/>
  <c r="AC55" i="1" s="1"/>
  <c r="AB54" i="1"/>
  <c r="AC54" i="1" s="1"/>
  <c r="AB53" i="1"/>
  <c r="AC53" i="1" s="1"/>
  <c r="AB51" i="1"/>
  <c r="AC51" i="1" s="1"/>
  <c r="AB50" i="1"/>
  <c r="AC50" i="1" s="1"/>
  <c r="AB49" i="1"/>
  <c r="AC49" i="1" s="1"/>
  <c r="AB41" i="1"/>
  <c r="AB40" i="1"/>
  <c r="AB39" i="1"/>
  <c r="AB38" i="1"/>
  <c r="AB37" i="1"/>
  <c r="AB36" i="1"/>
  <c r="AB35" i="1"/>
  <c r="AB34" i="1"/>
  <c r="AB33" i="1"/>
  <c r="AB32" i="1"/>
  <c r="AB31" i="1"/>
  <c r="AB30" i="1"/>
  <c r="AB29" i="1"/>
  <c r="AB28" i="1"/>
  <c r="AB27" i="1"/>
  <c r="AB26" i="1"/>
  <c r="AB25" i="1"/>
  <c r="AB24" i="1"/>
  <c r="AB23" i="1"/>
  <c r="AB22" i="1"/>
  <c r="AB21" i="1"/>
  <c r="AB20" i="1"/>
  <c r="AB19" i="1"/>
  <c r="AB17" i="1"/>
  <c r="AB16" i="1"/>
  <c r="AB15" i="1"/>
  <c r="E41" i="1" l="1"/>
  <c r="E40" i="1"/>
  <c r="E39" i="1"/>
  <c r="E38" i="1"/>
  <c r="E37" i="1"/>
  <c r="E36" i="1"/>
  <c r="E35" i="1"/>
  <c r="E34" i="1"/>
  <c r="E33" i="1"/>
  <c r="E32" i="1"/>
  <c r="E31" i="1"/>
  <c r="E30" i="1"/>
  <c r="E29" i="1"/>
  <c r="E28" i="1"/>
  <c r="E27" i="1"/>
  <c r="E26" i="1"/>
  <c r="E25" i="1"/>
  <c r="E24" i="1"/>
  <c r="E23" i="1"/>
  <c r="E22" i="1"/>
  <c r="E21" i="1"/>
  <c r="E20" i="1"/>
  <c r="E19" i="1"/>
  <c r="E18" i="1"/>
  <c r="E17" i="1"/>
  <c r="E16" i="1"/>
  <c r="E14" i="1"/>
  <c r="T14" i="23" l="1"/>
  <c r="U14" i="23" s="1"/>
  <c r="U56" i="1"/>
  <c r="U55" i="1"/>
  <c r="U54" i="1"/>
  <c r="U53" i="1"/>
  <c r="U52" i="1"/>
  <c r="U51" i="1"/>
  <c r="U50" i="1"/>
  <c r="U49" i="1"/>
  <c r="U48" i="1"/>
  <c r="U47" i="1"/>
  <c r="U41" i="1"/>
  <c r="U40" i="1"/>
  <c r="U39" i="1"/>
  <c r="U38" i="1"/>
  <c r="U37" i="1"/>
  <c r="U36" i="1"/>
  <c r="U35" i="1"/>
  <c r="U34" i="1"/>
  <c r="U33" i="1"/>
  <c r="U32" i="1"/>
  <c r="U31" i="1"/>
  <c r="U30" i="1"/>
  <c r="U29" i="1"/>
  <c r="U28" i="1"/>
  <c r="U27" i="1"/>
  <c r="U26" i="1"/>
  <c r="U25" i="1"/>
  <c r="U24" i="1"/>
  <c r="U23" i="1"/>
  <c r="U22" i="1"/>
  <c r="U21" i="1"/>
  <c r="U20" i="1"/>
  <c r="U19" i="1"/>
  <c r="U18" i="1"/>
  <c r="U17" i="1"/>
  <c r="U16" i="1"/>
  <c r="U15" i="1"/>
  <c r="AA56" i="1" l="1"/>
  <c r="Z56" i="1"/>
  <c r="Y56" i="1"/>
  <c r="W56" i="1"/>
  <c r="X56" i="1" s="1"/>
  <c r="AA55" i="1"/>
  <c r="Z55" i="1"/>
  <c r="Y55" i="1"/>
  <c r="W55" i="1"/>
  <c r="X55" i="1" s="1"/>
  <c r="AA54" i="1"/>
  <c r="Z54" i="1"/>
  <c r="Y54" i="1"/>
  <c r="W54" i="1"/>
  <c r="X54" i="1" s="1"/>
  <c r="AA53" i="1"/>
  <c r="Z53" i="1"/>
  <c r="Y53" i="1"/>
  <c r="W53" i="1"/>
  <c r="X53" i="1" s="1"/>
  <c r="AA52" i="1"/>
  <c r="Z52" i="1"/>
  <c r="Y52" i="1"/>
  <c r="W52" i="1"/>
  <c r="X52" i="1" s="1"/>
  <c r="AA51" i="1"/>
  <c r="Z51" i="1"/>
  <c r="Y51" i="1"/>
  <c r="W51" i="1"/>
  <c r="X51" i="1" s="1"/>
  <c r="AA50" i="1"/>
  <c r="Z50" i="1"/>
  <c r="Y50" i="1"/>
  <c r="W50" i="1"/>
  <c r="X50" i="1" s="1"/>
  <c r="AA49" i="1"/>
  <c r="Z49" i="1"/>
  <c r="Y49" i="1"/>
  <c r="W49" i="1"/>
  <c r="X49" i="1" s="1"/>
  <c r="AA48" i="1"/>
  <c r="AB48" i="1" s="1"/>
  <c r="AC48" i="1" s="1"/>
  <c r="Z48" i="1"/>
  <c r="Y48" i="1"/>
  <c r="W48" i="1"/>
  <c r="X48" i="1" s="1"/>
  <c r="AA47" i="1"/>
  <c r="AB47" i="1" s="1"/>
  <c r="Z47" i="1"/>
  <c r="Y47" i="1"/>
  <c r="W47" i="1"/>
  <c r="X47" i="1" s="1"/>
  <c r="AA41" i="1"/>
  <c r="Z41" i="1"/>
  <c r="AC41" i="1" s="1"/>
  <c r="Y41" i="1"/>
  <c r="W41" i="1"/>
  <c r="X41" i="1" s="1"/>
  <c r="AA40" i="1"/>
  <c r="Z40" i="1"/>
  <c r="AC40" i="1" s="1"/>
  <c r="Y40" i="1"/>
  <c r="W40" i="1"/>
  <c r="X40" i="1" s="1"/>
  <c r="AA39" i="1"/>
  <c r="Z39" i="1"/>
  <c r="AC39" i="1" s="1"/>
  <c r="Y39" i="1"/>
  <c r="W39" i="1"/>
  <c r="X39" i="1" s="1"/>
  <c r="AA38" i="1"/>
  <c r="Z38" i="1"/>
  <c r="AC38" i="1" s="1"/>
  <c r="Y38" i="1"/>
  <c r="W38" i="1"/>
  <c r="X38" i="1" s="1"/>
  <c r="AA37" i="1"/>
  <c r="Z37" i="1"/>
  <c r="AC37" i="1" s="1"/>
  <c r="Y37" i="1"/>
  <c r="W37" i="1"/>
  <c r="X37" i="1" s="1"/>
  <c r="AA36" i="1"/>
  <c r="Z36" i="1"/>
  <c r="AC36" i="1" s="1"/>
  <c r="Y36" i="1"/>
  <c r="W36" i="1"/>
  <c r="X36" i="1" s="1"/>
  <c r="AA35" i="1"/>
  <c r="Z35" i="1"/>
  <c r="AC35" i="1" s="1"/>
  <c r="Y35" i="1"/>
  <c r="W35" i="1"/>
  <c r="X35" i="1" s="1"/>
  <c r="AA34" i="1"/>
  <c r="Z34" i="1"/>
  <c r="AC34" i="1" s="1"/>
  <c r="Y34" i="1"/>
  <c r="W34" i="1"/>
  <c r="X34" i="1" s="1"/>
  <c r="AA33" i="1"/>
  <c r="Z33" i="1"/>
  <c r="AC33" i="1" s="1"/>
  <c r="Y33" i="1"/>
  <c r="W33" i="1"/>
  <c r="X33" i="1" s="1"/>
  <c r="AA32" i="1"/>
  <c r="Z32" i="1"/>
  <c r="AC32" i="1" s="1"/>
  <c r="Y32" i="1"/>
  <c r="W32" i="1"/>
  <c r="X32" i="1" s="1"/>
  <c r="AA31" i="1"/>
  <c r="Z31" i="1"/>
  <c r="AC31" i="1" s="1"/>
  <c r="Y31" i="1"/>
  <c r="W31" i="1"/>
  <c r="X31" i="1" s="1"/>
  <c r="AA30" i="1"/>
  <c r="Z30" i="1"/>
  <c r="AC30" i="1" s="1"/>
  <c r="Y30" i="1"/>
  <c r="W30" i="1"/>
  <c r="X30" i="1" s="1"/>
  <c r="AA29" i="1"/>
  <c r="Z29" i="1"/>
  <c r="AC29" i="1" s="1"/>
  <c r="Y29" i="1"/>
  <c r="W29" i="1"/>
  <c r="X29" i="1" s="1"/>
  <c r="AA28" i="1"/>
  <c r="Z28" i="1"/>
  <c r="AC28" i="1" s="1"/>
  <c r="Y28" i="1"/>
  <c r="W28" i="1"/>
  <c r="X28" i="1" s="1"/>
  <c r="AA27" i="1"/>
  <c r="Z27" i="1"/>
  <c r="AC27" i="1" s="1"/>
  <c r="Y27" i="1"/>
  <c r="W27" i="1"/>
  <c r="X27" i="1" s="1"/>
  <c r="AA26" i="1"/>
  <c r="Z26" i="1"/>
  <c r="AC26" i="1" s="1"/>
  <c r="Y26" i="1"/>
  <c r="W26" i="1"/>
  <c r="X26" i="1" s="1"/>
  <c r="AA25" i="1"/>
  <c r="Z25" i="1"/>
  <c r="AC25" i="1" s="1"/>
  <c r="Y25" i="1"/>
  <c r="W25" i="1"/>
  <c r="X25" i="1" s="1"/>
  <c r="AA24" i="1"/>
  <c r="Z24" i="1"/>
  <c r="AC24" i="1" s="1"/>
  <c r="Y24" i="1"/>
  <c r="W24" i="1"/>
  <c r="X24" i="1" s="1"/>
  <c r="AA23" i="1"/>
  <c r="Z23" i="1"/>
  <c r="AC23" i="1" s="1"/>
  <c r="Y23" i="1"/>
  <c r="W23" i="1"/>
  <c r="X23" i="1" s="1"/>
  <c r="AA22" i="1"/>
  <c r="Z22" i="1"/>
  <c r="AC22" i="1" s="1"/>
  <c r="Y22" i="1"/>
  <c r="W22" i="1"/>
  <c r="X22" i="1" s="1"/>
  <c r="AA21" i="1"/>
  <c r="Z21" i="1"/>
  <c r="AC21" i="1" s="1"/>
  <c r="Y21" i="1"/>
  <c r="W21" i="1"/>
  <c r="X21" i="1" s="1"/>
  <c r="AA20" i="1"/>
  <c r="Z20" i="1"/>
  <c r="AC20" i="1" s="1"/>
  <c r="Y20" i="1"/>
  <c r="W20" i="1"/>
  <c r="X20" i="1" s="1"/>
  <c r="AA19" i="1"/>
  <c r="Z19" i="1"/>
  <c r="AC19" i="1" s="1"/>
  <c r="Y19" i="1"/>
  <c r="W19" i="1"/>
  <c r="X19" i="1" s="1"/>
  <c r="AA18" i="1"/>
  <c r="AB18" i="1" s="1"/>
  <c r="Z18" i="1"/>
  <c r="Y18" i="1"/>
  <c r="W18" i="1"/>
  <c r="X18" i="1" s="1"/>
  <c r="AA17" i="1"/>
  <c r="Y17" i="1"/>
  <c r="Z17" i="1" s="1"/>
  <c r="W17" i="1"/>
  <c r="X17" i="1" s="1"/>
  <c r="AA16" i="1"/>
  <c r="Y16" i="1"/>
  <c r="Z16" i="1" s="1"/>
  <c r="W16" i="1"/>
  <c r="X16" i="1" s="1"/>
  <c r="AA15" i="1"/>
  <c r="Y15" i="1"/>
  <c r="Z15" i="1" s="1"/>
  <c r="W15" i="1"/>
  <c r="X15" i="1" s="1"/>
  <c r="W14" i="1"/>
  <c r="X14" i="1" s="1"/>
  <c r="AA14" i="1"/>
  <c r="Y14" i="1"/>
  <c r="AC18" i="1" l="1"/>
  <c r="K15" i="1"/>
  <c r="M15" i="1" s="1"/>
  <c r="AC15" i="1" s="1"/>
  <c r="C15" i="1"/>
  <c r="AI15" i="1" l="1"/>
  <c r="AG15" i="1"/>
  <c r="AJ15" i="1" s="1"/>
  <c r="AH15" i="1" l="1"/>
  <c r="M19" i="13"/>
  <c r="N19" i="14"/>
  <c r="N38" i="14"/>
  <c r="N57" i="14"/>
  <c r="M59" i="13"/>
  <c r="M39" i="13"/>
  <c r="K48" i="1"/>
  <c r="M48" i="1" s="1"/>
  <c r="K49" i="1"/>
  <c r="M49" i="1" s="1"/>
  <c r="K50" i="1"/>
  <c r="M50" i="1" s="1"/>
  <c r="K51" i="1"/>
  <c r="M51" i="1" s="1"/>
  <c r="K52" i="1"/>
  <c r="M52" i="1" s="1"/>
  <c r="K53" i="1"/>
  <c r="M53" i="1" s="1"/>
  <c r="K54" i="1"/>
  <c r="M54" i="1" s="1"/>
  <c r="K55" i="1"/>
  <c r="M55" i="1" s="1"/>
  <c r="K56" i="1"/>
  <c r="M56" i="1" s="1"/>
  <c r="K47" i="1"/>
  <c r="M47" i="1" s="1"/>
  <c r="AC47" i="1" s="1"/>
  <c r="K16" i="1"/>
  <c r="M16" i="1" s="1"/>
  <c r="AC16" i="1" s="1"/>
  <c r="K17" i="1"/>
  <c r="M17" i="1" s="1"/>
  <c r="AC17" i="1" s="1"/>
  <c r="K18" i="1"/>
  <c r="M18" i="1" s="1"/>
  <c r="K19" i="1"/>
  <c r="M19" i="1" s="1"/>
  <c r="K20" i="1"/>
  <c r="M20" i="1" s="1"/>
  <c r="K21" i="1"/>
  <c r="M21" i="1" s="1"/>
  <c r="K22" i="1"/>
  <c r="M22" i="1" s="1"/>
  <c r="K23" i="1"/>
  <c r="M23" i="1" s="1"/>
  <c r="K24" i="1"/>
  <c r="M24" i="1" s="1"/>
  <c r="K25" i="1"/>
  <c r="M25" i="1" s="1"/>
  <c r="K26" i="1"/>
  <c r="M26" i="1" s="1"/>
  <c r="K27" i="1"/>
  <c r="M27" i="1" s="1"/>
  <c r="K28" i="1"/>
  <c r="M28" i="1" s="1"/>
  <c r="K29" i="1"/>
  <c r="M29" i="1" s="1"/>
  <c r="K30" i="1"/>
  <c r="M30" i="1" s="1"/>
  <c r="K31" i="1"/>
  <c r="M31" i="1" s="1"/>
  <c r="K32" i="1"/>
  <c r="M32" i="1" s="1"/>
  <c r="K33" i="1"/>
  <c r="M33" i="1" s="1"/>
  <c r="K34" i="1"/>
  <c r="M34" i="1" s="1"/>
  <c r="K35" i="1"/>
  <c r="M35" i="1" s="1"/>
  <c r="K36" i="1"/>
  <c r="M36" i="1" s="1"/>
  <c r="K37" i="1"/>
  <c r="M37" i="1" s="1"/>
  <c r="K38" i="1"/>
  <c r="M38" i="1" s="1"/>
  <c r="K39" i="1"/>
  <c r="M39" i="1" s="1"/>
  <c r="K40" i="1"/>
  <c r="M40" i="1" s="1"/>
  <c r="K41" i="1"/>
  <c r="M41" i="1" s="1"/>
  <c r="K14" i="1"/>
  <c r="M14" i="1" s="1"/>
  <c r="M60" i="13" l="1"/>
  <c r="M14" i="23" s="1"/>
  <c r="M20" i="13"/>
  <c r="F14" i="23" s="1"/>
  <c r="J14" i="23"/>
  <c r="M40" i="13"/>
  <c r="G14" i="23" s="1"/>
  <c r="K14" i="23"/>
  <c r="C41" i="1"/>
  <c r="C40" i="1"/>
  <c r="C39" i="1"/>
  <c r="C38" i="1"/>
  <c r="C37" i="1"/>
  <c r="C36" i="1"/>
  <c r="C35" i="1"/>
  <c r="C34" i="1"/>
  <c r="C33" i="1"/>
  <c r="C32" i="1"/>
  <c r="C31" i="1"/>
  <c r="C30" i="1"/>
  <c r="C29" i="1"/>
  <c r="C28" i="1"/>
  <c r="C27" i="1"/>
  <c r="C26" i="1"/>
  <c r="C25" i="1"/>
  <c r="C24" i="1"/>
  <c r="C23" i="1"/>
  <c r="C22" i="1"/>
  <c r="C21" i="1"/>
  <c r="C20" i="1"/>
  <c r="C19" i="1"/>
  <c r="C18" i="1"/>
  <c r="C17" i="1"/>
  <c r="C16" i="1"/>
  <c r="L14" i="23" l="1"/>
  <c r="AH39" i="1"/>
  <c r="AI39" i="1"/>
  <c r="AH24" i="1"/>
  <c r="AI32" i="1"/>
  <c r="AH32" i="1"/>
  <c r="AH40" i="1"/>
  <c r="AI40" i="1"/>
  <c r="AI25" i="1"/>
  <c r="AH25" i="1"/>
  <c r="AI33" i="1"/>
  <c r="AH33" i="1"/>
  <c r="AI41" i="1"/>
  <c r="AH41" i="1"/>
  <c r="AI17" i="1"/>
  <c r="AI18" i="1"/>
  <c r="AI26" i="1"/>
  <c r="AH26" i="1"/>
  <c r="AI34" i="1"/>
  <c r="AH34" i="1"/>
  <c r="AH27" i="1"/>
  <c r="AI27" i="1"/>
  <c r="AH35" i="1"/>
  <c r="AI35" i="1"/>
  <c r="AI31" i="1"/>
  <c r="AH31" i="1"/>
  <c r="AI20" i="1"/>
  <c r="AH28" i="1"/>
  <c r="AI28" i="1"/>
  <c r="AH36" i="1"/>
  <c r="AI36" i="1"/>
  <c r="AI23" i="1"/>
  <c r="AI19" i="1"/>
  <c r="AH21" i="1"/>
  <c r="AH29" i="1"/>
  <c r="AI29" i="1"/>
  <c r="AH37" i="1"/>
  <c r="AI37" i="1"/>
  <c r="AI16" i="1"/>
  <c r="AI22" i="1"/>
  <c r="AI30" i="1"/>
  <c r="AH30" i="1"/>
  <c r="AI38" i="1"/>
  <c r="AH38" i="1"/>
  <c r="Z14" i="1"/>
  <c r="AC14" i="1" s="1"/>
  <c r="AG14" i="1" l="1"/>
  <c r="AE14" i="1"/>
  <c r="AH14" i="1" l="1"/>
  <c r="AJ14" i="1"/>
  <c r="AF14" i="1"/>
  <c r="AD14" i="1"/>
  <c r="M43" i="11" l="1"/>
  <c r="L43" i="11"/>
  <c r="AG52" i="1" l="1"/>
  <c r="AG51" i="1"/>
  <c r="AG50" i="1"/>
  <c r="AG49" i="1"/>
  <c r="AG48" i="1"/>
  <c r="AG47" i="1"/>
  <c r="AI47" i="1" s="1"/>
  <c r="AG56" i="1"/>
  <c r="AG55" i="1"/>
  <c r="AG54" i="1"/>
  <c r="AG53" i="1"/>
  <c r="AG41" i="1"/>
  <c r="AJ41" i="1" s="1"/>
  <c r="AG40" i="1"/>
  <c r="AJ40" i="1" s="1"/>
  <c r="AG39" i="1"/>
  <c r="AJ39" i="1" s="1"/>
  <c r="AG38" i="1"/>
  <c r="AJ38" i="1" s="1"/>
  <c r="AG37" i="1"/>
  <c r="AJ37" i="1" s="1"/>
  <c r="AG36" i="1"/>
  <c r="AJ36" i="1" s="1"/>
  <c r="AG35" i="1"/>
  <c r="AJ35" i="1" s="1"/>
  <c r="AG34" i="1"/>
  <c r="AJ34" i="1" s="1"/>
  <c r="AG33" i="1"/>
  <c r="AJ33" i="1" s="1"/>
  <c r="AG32" i="1"/>
  <c r="AJ32" i="1" s="1"/>
  <c r="AG31" i="1"/>
  <c r="AJ31" i="1" s="1"/>
  <c r="AG30" i="1"/>
  <c r="AJ30" i="1" s="1"/>
  <c r="AG29" i="1"/>
  <c r="AJ29" i="1" s="1"/>
  <c r="AG28" i="1"/>
  <c r="AJ28" i="1" s="1"/>
  <c r="AG27" i="1"/>
  <c r="AJ27" i="1" s="1"/>
  <c r="AG26" i="1"/>
  <c r="AJ26" i="1" s="1"/>
  <c r="AG25" i="1"/>
  <c r="AJ25" i="1" s="1"/>
  <c r="AG24" i="1"/>
  <c r="AG23" i="1"/>
  <c r="AG22" i="1"/>
  <c r="AG21" i="1"/>
  <c r="AG20" i="1"/>
  <c r="AG19" i="1"/>
  <c r="AG18" i="1"/>
  <c r="AG17" i="1"/>
  <c r="AG16" i="1"/>
  <c r="AJ24" i="1" l="1"/>
  <c r="AI24" i="1"/>
  <c r="AJ23" i="1"/>
  <c r="AH23" i="1"/>
  <c r="AJ22" i="1"/>
  <c r="AH22" i="1"/>
  <c r="AJ21" i="1"/>
  <c r="AI21" i="1"/>
  <c r="AJ20" i="1"/>
  <c r="AH20" i="1"/>
  <c r="AJ19" i="1"/>
  <c r="AH19" i="1"/>
  <c r="AJ18" i="1"/>
  <c r="AH18" i="1"/>
  <c r="AJ17" i="1"/>
  <c r="AH17" i="1"/>
  <c r="AH16" i="1"/>
  <c r="AJ16" i="1"/>
  <c r="D23" i="23" a="1"/>
  <c r="D23" i="23" s="1"/>
  <c r="E23" i="23" a="1"/>
  <c r="E23" i="23" s="1"/>
  <c r="C24" i="23" a="1"/>
  <c r="C24" i="23" s="1"/>
  <c r="C23" i="23" a="1"/>
  <c r="C23" i="23" s="1"/>
  <c r="E24" i="23" a="1"/>
  <c r="E24" i="23" s="1"/>
  <c r="D24" i="23" a="1"/>
  <c r="D24" i="23" s="1"/>
  <c r="AI57" i="1"/>
  <c r="P41" i="9" l="1"/>
  <c r="H14" i="23" s="1"/>
  <c r="AF56" i="1" l="1"/>
  <c r="AE56" i="1"/>
  <c r="AD56" i="1"/>
  <c r="AF55" i="1"/>
  <c r="AE55" i="1"/>
  <c r="AD55" i="1"/>
  <c r="AF54" i="1"/>
  <c r="AE54" i="1"/>
  <c r="AD54" i="1"/>
  <c r="AF53" i="1"/>
  <c r="AE53" i="1"/>
  <c r="AD53" i="1"/>
  <c r="AF52" i="1"/>
  <c r="AE52" i="1"/>
  <c r="AD52" i="1"/>
  <c r="AF51" i="1"/>
  <c r="AE51" i="1"/>
  <c r="AD51" i="1"/>
  <c r="AF50" i="1"/>
  <c r="AE50" i="1"/>
  <c r="AD50" i="1"/>
  <c r="AF49" i="1"/>
  <c r="AE49" i="1"/>
  <c r="AD49" i="1"/>
  <c r="AF48" i="1"/>
  <c r="AD48" i="1"/>
  <c r="AF47" i="1"/>
  <c r="AD47" i="1"/>
  <c r="AE41" i="1"/>
  <c r="AD41" i="1"/>
  <c r="AF40" i="1"/>
  <c r="AE40" i="1"/>
  <c r="AD40" i="1"/>
  <c r="AF39" i="1"/>
  <c r="AE39" i="1"/>
  <c r="AD39" i="1"/>
  <c r="AF38" i="1"/>
  <c r="AE38" i="1"/>
  <c r="AD38" i="1"/>
  <c r="AF37" i="1"/>
  <c r="AE37" i="1"/>
  <c r="AD37" i="1"/>
  <c r="AF36" i="1"/>
  <c r="AE36" i="1"/>
  <c r="AD36" i="1"/>
  <c r="AF35" i="1"/>
  <c r="AE35" i="1"/>
  <c r="AD35" i="1"/>
  <c r="AF34" i="1"/>
  <c r="AE34" i="1"/>
  <c r="AD34" i="1"/>
  <c r="AF33" i="1"/>
  <c r="AE33" i="1"/>
  <c r="AD33" i="1"/>
  <c r="AF32" i="1"/>
  <c r="AE32" i="1"/>
  <c r="AD32" i="1"/>
  <c r="AF31" i="1"/>
  <c r="AE31" i="1"/>
  <c r="AD31" i="1"/>
  <c r="AF30" i="1"/>
  <c r="AE30" i="1"/>
  <c r="AD30" i="1"/>
  <c r="AF29" i="1"/>
  <c r="AE29" i="1"/>
  <c r="AD29" i="1"/>
  <c r="AF28" i="1"/>
  <c r="AE28" i="1"/>
  <c r="AD28" i="1"/>
  <c r="AF27" i="1"/>
  <c r="AE27" i="1"/>
  <c r="AD27" i="1"/>
  <c r="AF26" i="1"/>
  <c r="AE26" i="1"/>
  <c r="AD26" i="1"/>
  <c r="AF25" i="1"/>
  <c r="AE25" i="1"/>
  <c r="AD25" i="1"/>
  <c r="AF24" i="1"/>
  <c r="AE24" i="1"/>
  <c r="AD24" i="1"/>
  <c r="AF23" i="1"/>
  <c r="AE23" i="1"/>
  <c r="AD23" i="1"/>
  <c r="AF22" i="1"/>
  <c r="AE22" i="1"/>
  <c r="AD22" i="1"/>
  <c r="AF21" i="1"/>
  <c r="AE21" i="1"/>
  <c r="AD21" i="1"/>
  <c r="AF20" i="1"/>
  <c r="AE20" i="1"/>
  <c r="AD20" i="1"/>
  <c r="AF19" i="1"/>
  <c r="AE19" i="1"/>
  <c r="AF18" i="1"/>
  <c r="AE18" i="1"/>
  <c r="AE17" i="1"/>
  <c r="AE16" i="1"/>
  <c r="AE15" i="1"/>
  <c r="AD57" i="1" l="1"/>
  <c r="AF57" i="1"/>
  <c r="AI42" i="1"/>
  <c r="AD17" i="1" l="1"/>
  <c r="AF15" i="1"/>
  <c r="AD16" i="1" l="1"/>
  <c r="AE48" i="1"/>
  <c r="AE47" i="1"/>
  <c r="AD15" i="1"/>
  <c r="AF17" i="1"/>
  <c r="AD18" i="1"/>
  <c r="AE57" i="1" l="1"/>
  <c r="AD19" i="1"/>
  <c r="AF16" i="1"/>
  <c r="AF41" i="1"/>
  <c r="AJ42" i="1" l="1"/>
  <c r="AJ59" i="1" s="1"/>
  <c r="E21" i="23" s="1"/>
  <c r="AJ66" i="1" l="1"/>
  <c r="AH42" i="1"/>
  <c r="AH59" i="1" s="1"/>
  <c r="C21" i="23" s="1"/>
  <c r="AG42" i="1"/>
  <c r="AH66" i="1" l="1"/>
  <c r="AE42" i="1"/>
  <c r="AF42" i="1" l="1"/>
  <c r="AF59" i="1" s="1"/>
  <c r="E19" i="23" s="1"/>
  <c r="AF66" i="1" l="1"/>
  <c r="E14" i="23"/>
  <c r="AE59" i="1"/>
  <c r="D19" i="23" s="1"/>
  <c r="AE66" i="1" l="1"/>
  <c r="D14" i="23"/>
  <c r="AD42" i="1"/>
  <c r="AD59" i="1" s="1"/>
  <c r="C19" i="23" s="1"/>
  <c r="AD66" i="1" l="1"/>
  <c r="C14" i="23"/>
  <c r="AG57" i="1"/>
  <c r="AG59" i="1" s="1"/>
  <c r="AG66" i="1" s="1"/>
  <c r="P14" i="23" l="1"/>
  <c r="Q14" i="23" s="1"/>
  <c r="V14" i="23" s="1"/>
  <c r="AI59" i="1"/>
  <c r="D21" i="23" s="1"/>
  <c r="AI6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2" authorId="0" shapeId="0" xr:uid="{00000000-0006-0000-0000-000001000000}">
      <text>
        <r>
          <rPr>
            <b/>
            <sz val="9"/>
            <color indexed="81"/>
            <rFont val="MS P ゴシック"/>
            <family val="3"/>
            <charset val="128"/>
          </rPr>
          <t xml:space="preserve"> 購入金額×利用割合
 円単位切り捨て</t>
        </r>
      </text>
    </comment>
    <comment ref="AC12" authorId="0" shapeId="0" xr:uid="{00000000-0006-0000-0000-000002000000}">
      <text>
        <r>
          <rPr>
            <b/>
            <sz val="9"/>
            <color indexed="81"/>
            <rFont val="MS P ゴシック"/>
            <family val="3"/>
            <charset val="128"/>
          </rPr>
          <t>小数点以下切り捨て</t>
        </r>
      </text>
    </comment>
    <comment ref="AG12" authorId="0" shapeId="0" xr:uid="{00000000-0006-0000-0000-000003000000}">
      <text>
        <r>
          <rPr>
            <b/>
            <sz val="9"/>
            <color indexed="81"/>
            <rFont val="MS P ゴシック"/>
            <family val="3"/>
            <charset val="128"/>
          </rPr>
          <t xml:space="preserve"> 小数点以下切り捨て</t>
        </r>
      </text>
    </comment>
    <comment ref="AC45" authorId="0" shapeId="0" xr:uid="{2048B28B-90FF-4421-BDAB-35DEDE5960A2}">
      <text>
        <r>
          <rPr>
            <b/>
            <sz val="9"/>
            <color indexed="81"/>
            <rFont val="MS P ゴシック"/>
            <family val="3"/>
            <charset val="128"/>
          </rPr>
          <t xml:space="preserve">小数点以下切り捨て
</t>
        </r>
      </text>
    </comment>
    <comment ref="AG45" authorId="0" shapeId="0" xr:uid="{0C1B2FAF-1C63-4403-B294-41FCDC032939}">
      <text>
        <r>
          <rPr>
            <b/>
            <sz val="9"/>
            <color indexed="81"/>
            <rFont val="MS P ゴシック"/>
            <family val="3"/>
            <charset val="128"/>
          </rPr>
          <t>小数点以下切り捨て</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4" authorId="0" shapeId="0" xr:uid="{00000000-0006-0000-0400-000004000000}">
      <text>
        <r>
          <rPr>
            <b/>
            <sz val="9"/>
            <color indexed="81"/>
            <rFont val="MS P ゴシック"/>
            <family val="3"/>
            <charset val="128"/>
          </rPr>
          <t xml:space="preserve"> 契約額×プロジェクトの業務割合①×内補助対象業務の業務割合②</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4" authorId="0" shapeId="0" xr:uid="{00000000-0006-0000-0500-000003000000}">
      <text>
        <r>
          <rPr>
            <b/>
            <sz val="9"/>
            <color indexed="81"/>
            <rFont val="MS P ゴシック"/>
            <family val="3"/>
            <charset val="128"/>
          </rPr>
          <t>契約額×プロジェクトの業務割合①×内補助対象業務の業務割合②</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4" authorId="0" shapeId="0" xr:uid="{00000000-0006-0000-0600-000004000000}">
      <text>
        <r>
          <rPr>
            <b/>
            <sz val="9"/>
            <color indexed="81"/>
            <rFont val="MS P ゴシック"/>
            <family val="3"/>
            <charset val="128"/>
          </rPr>
          <t>支出給与×プロジェクトの業務割合①×内補助対象業務の業務割合②</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9" authorId="0" shapeId="0" xr:uid="{00000000-0006-0000-0700-000003000000}">
      <text>
        <r>
          <rPr>
            <b/>
            <sz val="9"/>
            <color indexed="81"/>
            <rFont val="MS P ゴシック"/>
            <family val="3"/>
            <charset val="128"/>
          </rPr>
          <t>契約額×プロジェクトの業務割合①×内補助対象業務の業務割合②</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4" authorId="0" shapeId="0" xr:uid="{C973E91B-6419-4F92-8095-C886461D8061}">
      <text>
        <r>
          <rPr>
            <b/>
            <sz val="9"/>
            <color indexed="81"/>
            <rFont val="MS P ゴシック"/>
            <family val="3"/>
            <charset val="128"/>
          </rPr>
          <t>支出給与×プロジェクトの業務割合①×内補助対象業務の業務割合②</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12" authorId="0" shapeId="0" xr:uid="{922F0339-81B8-40A0-9028-90E9BD79DA63}">
      <text>
        <r>
          <rPr>
            <b/>
            <sz val="9"/>
            <color indexed="81"/>
            <rFont val="MS P ゴシック"/>
            <family val="3"/>
            <charset val="128"/>
          </rPr>
          <t>小数点以下切り捨て</t>
        </r>
      </text>
    </comment>
    <comment ref="AB12" authorId="0" shapeId="0" xr:uid="{9171FCA3-0700-4E5E-8F97-B0291061F102}">
      <text>
        <r>
          <rPr>
            <b/>
            <sz val="9"/>
            <color indexed="81"/>
            <rFont val="MS P ゴシック"/>
            <family val="3"/>
            <charset val="128"/>
          </rPr>
          <t>小数点以下切り捨て</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4" authorId="0" shapeId="0" xr:uid="{7E14663C-B337-4D5A-9473-86E22B9B280D}">
      <text>
        <r>
          <rPr>
            <b/>
            <sz val="9"/>
            <color indexed="81"/>
            <rFont val="MS P ゴシック"/>
            <family val="3"/>
            <charset val="128"/>
          </rPr>
          <t>契約額×プロジェクトの業務割合①×内補助対象業務の業務割合②</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12" authorId="0" shapeId="0" xr:uid="{00000000-0006-0000-0A00-000003000000}">
      <text>
        <r>
          <rPr>
            <b/>
            <sz val="9"/>
            <color indexed="81"/>
            <rFont val="MS P ゴシック"/>
            <family val="3"/>
            <charset val="128"/>
          </rPr>
          <t>小数点以下切り捨て</t>
        </r>
      </text>
    </comment>
    <comment ref="AA12" authorId="0" shapeId="0" xr:uid="{00000000-0006-0000-0A00-000004000000}">
      <text>
        <r>
          <rPr>
            <b/>
            <sz val="9"/>
            <color indexed="81"/>
            <rFont val="MS P ゴシック"/>
            <family val="3"/>
            <charset val="128"/>
          </rPr>
          <t>小数点以下切り捨て</t>
        </r>
      </text>
    </comment>
    <comment ref="Z32" authorId="0" shapeId="0" xr:uid="{00000000-0006-0000-0A00-000005000000}">
      <text>
        <r>
          <rPr>
            <b/>
            <sz val="9"/>
            <color indexed="81"/>
            <rFont val="MS P ゴシック"/>
            <family val="3"/>
            <charset val="128"/>
          </rPr>
          <t>小数点以下切り捨て</t>
        </r>
      </text>
    </comment>
    <comment ref="AA32" authorId="0" shapeId="0" xr:uid="{00000000-0006-0000-0A00-000006000000}">
      <text>
        <r>
          <rPr>
            <b/>
            <sz val="9"/>
            <color indexed="81"/>
            <rFont val="MS P ゴシック"/>
            <family val="3"/>
            <charset val="128"/>
          </rPr>
          <t xml:space="preserve">小数点以下切り捨て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取得価格に以下の表に定める率を乗じたもの" type="6" refreshedVersion="6" deleted="1" background="1" saveData="1">
    <textPr codePage="65001" sourceFile="C:\Users\namekawa-s\Downloads\取得価格に以下の表に定める率を乗じたもの.txt" comma="1">
      <textFields count="16">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<sst xmlns="http://schemas.openxmlformats.org/spreadsheetml/2006/main" count="3417" uniqueCount="1291">
  <si>
    <t>総合計</t>
    <rPh sb="0" eb="1">
      <t>ソウ</t>
    </rPh>
    <rPh sb="1" eb="3">
      <t>ゴウケイ</t>
    </rPh>
    <phoneticPr fontId="4"/>
  </si>
  <si>
    <t>終了日</t>
    <rPh sb="0" eb="3">
      <t>シュウリョウビ</t>
    </rPh>
    <phoneticPr fontId="4"/>
  </si>
  <si>
    <t>開始日</t>
    <rPh sb="0" eb="3">
      <t>カイシビ</t>
    </rPh>
    <phoneticPr fontId="4"/>
  </si>
  <si>
    <t>資料No</t>
    <rPh sb="0" eb="2">
      <t>シリョウ</t>
    </rPh>
    <phoneticPr fontId="4"/>
  </si>
  <si>
    <t>補助対象期間
(プロジェクト利用期間)</t>
    <rPh sb="0" eb="4">
      <t>ホジョタイショウ</t>
    </rPh>
    <rPh sb="14" eb="16">
      <t>リヨウ</t>
    </rPh>
    <rPh sb="16" eb="18">
      <t>キカン</t>
    </rPh>
    <phoneticPr fontId="4"/>
  </si>
  <si>
    <t>支出額　根拠資料</t>
    <rPh sb="0" eb="2">
      <t>シシュツ</t>
    </rPh>
    <rPh sb="2" eb="3">
      <t>ガク</t>
    </rPh>
    <rPh sb="4" eb="8">
      <t>コンキョシリョウ</t>
    </rPh>
    <phoneticPr fontId="4"/>
  </si>
  <si>
    <t>商品名（型番）</t>
    <rPh sb="0" eb="3">
      <t>ショウヒンメイ</t>
    </rPh>
    <rPh sb="4" eb="6">
      <t>カタバン</t>
    </rPh>
    <phoneticPr fontId="7"/>
  </si>
  <si>
    <t>補助対象経費区分</t>
    <rPh sb="0" eb="4">
      <t>ホジョタイショウ</t>
    </rPh>
    <rPh sb="4" eb="6">
      <t>ケイヒ</t>
    </rPh>
    <rPh sb="6" eb="8">
      <t>クブン</t>
    </rPh>
    <phoneticPr fontId="4"/>
  </si>
  <si>
    <t>申請
区分</t>
    <rPh sb="0" eb="2">
      <t>シンセイ</t>
    </rPh>
    <rPh sb="3" eb="5">
      <t>クブン</t>
    </rPh>
    <phoneticPr fontId="4"/>
  </si>
  <si>
    <t>(３)ＣＤＥ環境構築・利用費</t>
    <rPh sb="6" eb="8">
      <t>カンキョウ</t>
    </rPh>
    <rPh sb="8" eb="10">
      <t>コウチク</t>
    </rPh>
    <rPh sb="11" eb="14">
      <t>リヨウヒ</t>
    </rPh>
    <phoneticPr fontId="6"/>
  </si>
  <si>
    <t>(２)ソフトウェア利用関連費</t>
    <rPh sb="9" eb="14">
      <t>リヨウカンレンヒ</t>
    </rPh>
    <phoneticPr fontId="6"/>
  </si>
  <si>
    <t>(１)ソフトウェア利用費</t>
    <rPh sb="9" eb="12">
      <t>リヨウヒ</t>
    </rPh>
    <phoneticPr fontId="6"/>
  </si>
  <si>
    <t>耐用
年数</t>
    <rPh sb="0" eb="2">
      <t>タイヨウ</t>
    </rPh>
    <rPh sb="3" eb="5">
      <t>ネンスウ</t>
    </rPh>
    <phoneticPr fontId="6"/>
  </si>
  <si>
    <t>商品名</t>
    <rPh sb="0" eb="3">
      <t>ショウヒンメイ</t>
    </rPh>
    <phoneticPr fontId="7"/>
  </si>
  <si>
    <t>プロジェクト番号</t>
  </si>
  <si>
    <t>プロジェクト名称</t>
    <rPh sb="6" eb="8">
      <t>メイショウ</t>
    </rPh>
    <phoneticPr fontId="4"/>
  </si>
  <si>
    <t>計</t>
    <rPh sb="0" eb="1">
      <t>ケイ</t>
    </rPh>
    <phoneticPr fontId="4"/>
  </si>
  <si>
    <t>支出額・講習内容
根拠資料</t>
    <rPh sb="0" eb="2">
      <t>シシュツ</t>
    </rPh>
    <rPh sb="2" eb="3">
      <t>ガク</t>
    </rPh>
    <rPh sb="4" eb="8">
      <t>コウシュウナイヨウ</t>
    </rPh>
    <rPh sb="9" eb="13">
      <t>コンキョシリョウ</t>
    </rPh>
    <phoneticPr fontId="4"/>
  </si>
  <si>
    <t>実施主催者</t>
    <rPh sb="0" eb="2">
      <t>ジッシ</t>
    </rPh>
    <rPh sb="2" eb="5">
      <t>シュサイシャ</t>
    </rPh>
    <phoneticPr fontId="4"/>
  </si>
  <si>
    <t>鉄筋のモデリングをサポートするRevitプラグイン</t>
  </si>
  <si>
    <t>拡張</t>
  </si>
  <si>
    <t>付加要素・ライブラリ等</t>
  </si>
  <si>
    <t>単独</t>
    <rPh sb="0" eb="2">
      <t>タンドク</t>
    </rPh>
    <phoneticPr fontId="4"/>
  </si>
  <si>
    <t>クラウド環境</t>
  </si>
  <si>
    <t>株式会社ニコン・トリンブル</t>
  </si>
  <si>
    <t>チェックツール、ビューワ等</t>
  </si>
  <si>
    <t>BIMデータを立体表示するVRデバイス</t>
  </si>
  <si>
    <t>単独</t>
  </si>
  <si>
    <t>ビジュアライズ</t>
  </si>
  <si>
    <t>Chex(Chex BIM)</t>
  </si>
  <si>
    <t>PCaのモデリングをサポートするRevitプラグイン</t>
  </si>
  <si>
    <t>点群から作成したモデルをRevitで編集可能なファミリーとして渡す</t>
  </si>
  <si>
    <t>拡張</t>
    <rPh sb="0" eb="2">
      <t>カクチョウ</t>
    </rPh>
    <phoneticPr fontId="4"/>
  </si>
  <si>
    <t>web VRコミュニケーションメタバースプラットフォーム</t>
  </si>
  <si>
    <t>株式会社フォーラムエイト</t>
  </si>
  <si>
    <t>F8VPS</t>
  </si>
  <si>
    <t>統合型3DCGソフト、BIM/CIM 設計照査対応機能</t>
  </si>
  <si>
    <t>Shade3D</t>
  </si>
  <si>
    <t>Meta</t>
  </si>
  <si>
    <t>一貫構造計算ソフト（グリッドフリー）</t>
  </si>
  <si>
    <t>構造解析・計算・構造モデル</t>
  </si>
  <si>
    <t>ASCAL/ASTIM</t>
  </si>
  <si>
    <t>iCON Build用HW、BIM用墨出し対応測量機器・カメラ機能・スキャン機能</t>
  </si>
  <si>
    <t>設計ＢＩＭ・施工ＢＩＭ本体</t>
  </si>
  <si>
    <t>BIM対応位置出し機。Point Manager連携用ハードウェア。</t>
  </si>
  <si>
    <t>Point Manager</t>
  </si>
  <si>
    <t>iCON Build用HW、BIM用墨出し対応測量機器・操作パネル無し・80M範囲の短距離仕様</t>
  </si>
  <si>
    <t>Leica ICON ICT30</t>
  </si>
  <si>
    <t>iCON Build用HW、BIM用墨出し対応測量機器・操作パネルあり・パワーサーチ機能</t>
  </si>
  <si>
    <t>Leica ICON ICR80</t>
  </si>
  <si>
    <t>iCON Build用HW、BIM用墨出し対応測量機器・操作パネル無し・スピードサーチ機能</t>
  </si>
  <si>
    <t>Leica ICON ICR70</t>
  </si>
  <si>
    <t xml:space="preserve">木質構造向け三次元設計ソフトウェア </t>
  </si>
  <si>
    <t>設備設計</t>
  </si>
  <si>
    <t>FILDER CeeD 電気</t>
  </si>
  <si>
    <t>TOOLS Touch ALS</t>
  </si>
  <si>
    <t>TOOLS Touch CONCRETE</t>
  </si>
  <si>
    <t>株式会社コンピュータシステム研究所</t>
  </si>
  <si>
    <t>付加要素・ライブラリ</t>
  </si>
  <si>
    <t>データ共有サービス</t>
  </si>
  <si>
    <t>Autodesk</t>
  </si>
  <si>
    <t>BIMソフトウェア。（アップグレード）</t>
  </si>
  <si>
    <t>BricsysNV.</t>
  </si>
  <si>
    <t>BricsCAD Ultimate ネットワークライセンス</t>
  </si>
  <si>
    <t>BricsCAD Ultimate シングルユーザーライセンス</t>
  </si>
  <si>
    <t>BricsCAD BIM メンテナンス</t>
  </si>
  <si>
    <t>BIMソフトウェア。AIクイックビルディング・点群・IFC対応</t>
  </si>
  <si>
    <t>BricsCAD BIM ネットワークライセンス</t>
  </si>
  <si>
    <t>株式会社NTTファシリティーズ</t>
  </si>
  <si>
    <t>SEIN-ST CNV for STB</t>
  </si>
  <si>
    <t>SEIN ST-CNV for Revit</t>
  </si>
  <si>
    <t>一貫構造計算ソフト　解析規模：柱200、大梁400部材</t>
  </si>
  <si>
    <t>SEIN La CREA-LE Premium</t>
  </si>
  <si>
    <t>SEIN La CREA Premium</t>
  </si>
  <si>
    <t>積算</t>
  </si>
  <si>
    <t>ティエムソフト</t>
  </si>
  <si>
    <t>Shiage_tool_2</t>
  </si>
  <si>
    <t>Kaidan_tool</t>
  </si>
  <si>
    <t>Shihoko_Pro</t>
  </si>
  <si>
    <t>Taiseki_ProS</t>
  </si>
  <si>
    <t>Tenkai_ProS</t>
  </si>
  <si>
    <t>Trimble RPT600</t>
  </si>
  <si>
    <t>Trimble RTS573</t>
  </si>
  <si>
    <t>Trimble RTS873</t>
  </si>
  <si>
    <t>BOX</t>
  </si>
  <si>
    <t>設計時に作成したBIMモデルと実際に建設された建物の3D点群データを自動比較</t>
  </si>
  <si>
    <t>ClearEdge3D,Inc.</t>
  </si>
  <si>
    <t>Verity</t>
  </si>
  <si>
    <t>３Dスキャナ―で取得した点群データからBIMモデルを作成</t>
  </si>
  <si>
    <t>EdgeWise</t>
  </si>
  <si>
    <t>クラウドベースでスキャナーやドローンで計測したデータを解析し、関係者との共有。</t>
  </si>
  <si>
    <t>BIMデータを立体表示するMR (複合現実) デバイス</t>
  </si>
  <si>
    <t>環境シミュレーション・解析</t>
  </si>
  <si>
    <t>3D点群処理システム、点群データをモデリングしてBIMソフトへ渡す</t>
  </si>
  <si>
    <t>構造計算、BIM連携</t>
  </si>
  <si>
    <t>３D点群処理、点群合成編集、躯体出来形チェック、吹付け断熱厚み検査、平坦性検査など</t>
  </si>
  <si>
    <t>Vuforia View（閲覧ソフト）</t>
  </si>
  <si>
    <t>Vuforia Studio</t>
  </si>
  <si>
    <t>CGレンダリング</t>
  </si>
  <si>
    <t>COST-CLIP</t>
  </si>
  <si>
    <t>Revitアドオンとクラウドを連携させたLOD管理システム</t>
  </si>
  <si>
    <t>MRデバイス用ビューワ、BIMデータ現場重畳、干渉・埋設確認</t>
  </si>
  <si>
    <t>施工BIMを推進するヘルメット一体型MR（複合現実）デバイス</t>
  </si>
  <si>
    <t>AR多機能ビューワ「mixpace」のAR用データ変換の変換回数を追加するオプション</t>
  </si>
  <si>
    <t>AR多機能ビューワ「mixpace」の利用ユーザー数を追加するオプション</t>
  </si>
  <si>
    <t>鉄骨構造モデル作成</t>
  </si>
  <si>
    <t>FAST Hybrid</t>
  </si>
  <si>
    <t>BIM/CIM統合、建築・建設CADソフトウェア</t>
  </si>
  <si>
    <t>MTWO</t>
  </si>
  <si>
    <t>Revitのアドインツール、自動モデリングと積算を行う</t>
  </si>
  <si>
    <t>COST BIM</t>
  </si>
  <si>
    <t>クラウドBIMビューワー</t>
  </si>
  <si>
    <t>CDE</t>
  </si>
  <si>
    <t>BIMモデルを読み込み墨出し作業や出来形検証が出来るアプリケーション</t>
  </si>
  <si>
    <t>日影、斜線、天空率等計算</t>
  </si>
  <si>
    <t>i-ARM</t>
  </si>
  <si>
    <t>BIM/点群/360Live等を組合せ、VR空間上で設計施工検討を実現</t>
  </si>
  <si>
    <t>ARCHICADと連携して求積図形を作成し、求積計算が可能になる</t>
  </si>
  <si>
    <t>smart CON planner AR GENAR</t>
  </si>
  <si>
    <t>A-repo</t>
  </si>
  <si>
    <t>Revitの拡張機能でBIMモデルの作成をサポートする</t>
  </si>
  <si>
    <t>Revitと連携してクレーンの施工計画が行えます</t>
  </si>
  <si>
    <t>Leica CloudWorx for Revit</t>
  </si>
  <si>
    <t>Ideate Bundles</t>
  </si>
  <si>
    <t>Ideate Explorer</t>
  </si>
  <si>
    <t>Ideate Sticky</t>
  </si>
  <si>
    <t>Ideate BIMLink</t>
  </si>
  <si>
    <t>Revitと連携して求積図形を作成し、求積計算が可能になる</t>
  </si>
  <si>
    <t>生活産業研究所株式会社</t>
  </si>
  <si>
    <t>求積ツール for Revit</t>
  </si>
  <si>
    <t xml:space="preserve">Navisworks Simulate </t>
  </si>
  <si>
    <t>BIM連携　高度な統合モデルソフトウェア</t>
  </si>
  <si>
    <t>Navisworks Manage</t>
  </si>
  <si>
    <t>CFD</t>
  </si>
  <si>
    <t>Revitと連携して設備設計を行う</t>
  </si>
  <si>
    <t>victaulic Tools for Revit</t>
  </si>
  <si>
    <t>Revitモデルを利用して省エネ計算を省力化出来る</t>
  </si>
  <si>
    <t>SAVE-建築 for Revit</t>
  </si>
  <si>
    <t>Revitと一貫計算ソフトNBUS7のデータ連携</t>
  </si>
  <si>
    <t>構造システム</t>
  </si>
  <si>
    <t>SS7 Revit Link</t>
  </si>
  <si>
    <t>Revitの構造躯体情報を元に断面表を自動作図するプログラム</t>
  </si>
  <si>
    <t>SLM for Revit Structure</t>
  </si>
  <si>
    <t>BIM連携　施工管理ソフトウェア</t>
  </si>
  <si>
    <t>Assemble</t>
  </si>
  <si>
    <t>BIM連携　建設ドキュメント管理ソフトウェア</t>
  </si>
  <si>
    <t>BIM連携　設計コラボレーションソフトウェア</t>
  </si>
  <si>
    <t>BIM連携　測量、計画、建設、改修用点群処理ソフト</t>
  </si>
  <si>
    <t>ReCap Pro</t>
  </si>
  <si>
    <t>BIM連携　施工・測量ソフトウェア</t>
  </si>
  <si>
    <t>Point Layout</t>
  </si>
  <si>
    <t>建築向けBIMソフトウェア</t>
  </si>
  <si>
    <t>Revit LT</t>
  </si>
  <si>
    <t>建築・構造・設備向けBIMソフトウェア</t>
  </si>
  <si>
    <t xml:space="preserve">Revit </t>
  </si>
  <si>
    <t>ソフトウェア等無形物の場合</t>
  </si>
  <si>
    <t>講習名</t>
    <rPh sb="0" eb="2">
      <t>コウシュウ</t>
    </rPh>
    <rPh sb="2" eb="3">
      <t>メイ</t>
    </rPh>
    <phoneticPr fontId="4"/>
  </si>
  <si>
    <t>姓</t>
    <rPh sb="0" eb="1">
      <t>セイ</t>
    </rPh>
    <phoneticPr fontId="4"/>
  </si>
  <si>
    <t>名</t>
    <rPh sb="0" eb="1">
      <t>メイ</t>
    </rPh>
    <phoneticPr fontId="4"/>
  </si>
  <si>
    <t>その他</t>
    <rPh sb="2" eb="3">
      <t>タ</t>
    </rPh>
    <phoneticPr fontId="4"/>
  </si>
  <si>
    <t>講習名</t>
    <phoneticPr fontId="4"/>
  </si>
  <si>
    <t>契約（耐用）期間</t>
    <rPh sb="0" eb="2">
      <t>ケイヤク</t>
    </rPh>
    <rPh sb="6" eb="8">
      <t>キカン</t>
    </rPh>
    <phoneticPr fontId="4"/>
  </si>
  <si>
    <t>支払日</t>
    <rPh sb="0" eb="3">
      <t>シハライヒ</t>
    </rPh>
    <phoneticPr fontId="4"/>
  </si>
  <si>
    <t>実施会場</t>
    <rPh sb="0" eb="2">
      <t>ジッシ</t>
    </rPh>
    <rPh sb="2" eb="4">
      <t>カイジョウ</t>
    </rPh>
    <phoneticPr fontId="4"/>
  </si>
  <si>
    <t>実施日</t>
    <rPh sb="0" eb="2">
      <t>ジッシ</t>
    </rPh>
    <phoneticPr fontId="4"/>
  </si>
  <si>
    <t>ASRES</t>
  </si>
  <si>
    <t>ASDRA</t>
  </si>
  <si>
    <t>補助事業者</t>
  </si>
  <si>
    <t>補助事業者</t>
    <rPh sb="0" eb="2">
      <t>ホジョ</t>
    </rPh>
    <rPh sb="2" eb="4">
      <t>ジギョウ</t>
    </rPh>
    <rPh sb="4" eb="5">
      <t>シャ</t>
    </rPh>
    <phoneticPr fontId="4"/>
  </si>
  <si>
    <t>補助事業者番号</t>
  </si>
  <si>
    <t>補助事業者番号</t>
    <rPh sb="0" eb="2">
      <t>ホジョ</t>
    </rPh>
    <rPh sb="2" eb="4">
      <t>ジギョウ</t>
    </rPh>
    <rPh sb="4" eb="5">
      <t>シャ</t>
    </rPh>
    <rPh sb="5" eb="7">
      <t>バンゴウ</t>
    </rPh>
    <phoneticPr fontId="4"/>
  </si>
  <si>
    <t>補助事業者番号</t>
    <phoneticPr fontId="4"/>
  </si>
  <si>
    <t>(６)ＢＩＭ講習の実施費用</t>
    <rPh sb="6" eb="8">
      <t>コウシュウ</t>
    </rPh>
    <rPh sb="9" eb="11">
      <t>ジッシ</t>
    </rPh>
    <rPh sb="11" eb="13">
      <t>ヒヨウ</t>
    </rPh>
    <phoneticPr fontId="2"/>
  </si>
  <si>
    <t>完了実績報告以降
(プロジェクト利用期間)</t>
    <rPh sb="0" eb="4">
      <t>カンリョウジッセキ</t>
    </rPh>
    <rPh sb="4" eb="6">
      <t>ホウコク</t>
    </rPh>
    <rPh sb="6" eb="8">
      <t>イコウ</t>
    </rPh>
    <rPh sb="16" eb="18">
      <t>リヨウ</t>
    </rPh>
    <rPh sb="18" eb="20">
      <t>キカン</t>
    </rPh>
    <phoneticPr fontId="4"/>
  </si>
  <si>
    <t>複数枚となる場合のページ番号</t>
    <rPh sb="0" eb="2">
      <t>フクスウ</t>
    </rPh>
    <rPh sb="2" eb="3">
      <t>マイ</t>
    </rPh>
    <rPh sb="6" eb="8">
      <t>バアイ</t>
    </rPh>
    <rPh sb="12" eb="14">
      <t>バンゴウ</t>
    </rPh>
    <phoneticPr fontId="4"/>
  </si>
  <si>
    <t>(６)ＢＩＭ講習の実施費用（明細）</t>
    <rPh sb="6" eb="8">
      <t>コウシュウ</t>
    </rPh>
    <rPh sb="9" eb="11">
      <t>ジッシ</t>
    </rPh>
    <rPh sb="11" eb="13">
      <t>ヒヨウ</t>
    </rPh>
    <rPh sb="14" eb="16">
      <t>メイサイ</t>
    </rPh>
    <phoneticPr fontId="2"/>
  </si>
  <si>
    <t>総日数</t>
    <rPh sb="0" eb="3">
      <t>ソウニッスウ</t>
    </rPh>
    <phoneticPr fontId="4"/>
  </si>
  <si>
    <t>(１)ソフトウェア利用費</t>
  </si>
  <si>
    <t>(３)ＣＤＥ環境構築・利用費</t>
  </si>
  <si>
    <t>(２)ソフトウェア利用関連費</t>
  </si>
  <si>
    <t>2ページ</t>
    <phoneticPr fontId="4"/>
  </si>
  <si>
    <t>3ページ</t>
  </si>
  <si>
    <t>4ページ</t>
  </si>
  <si>
    <t>5ページ</t>
  </si>
  <si>
    <t>6ページ</t>
  </si>
  <si>
    <t>全ページ</t>
    <rPh sb="0" eb="1">
      <t>ゼン</t>
    </rPh>
    <phoneticPr fontId="4"/>
  </si>
  <si>
    <t>参加者数</t>
    <rPh sb="0" eb="2">
      <t>サンカ</t>
    </rPh>
    <rPh sb="2" eb="3">
      <t>シャ</t>
    </rPh>
    <rPh sb="3" eb="4">
      <t>スウ</t>
    </rPh>
    <phoneticPr fontId="4"/>
  </si>
  <si>
    <t>使用
期間</t>
  </si>
  <si>
    <t>残価
計算値</t>
  </si>
  <si>
    <t>Revit Linkオプション</t>
  </si>
  <si>
    <t>FAST ZERO</t>
  </si>
  <si>
    <t>FAST ZERO for Revit</t>
  </si>
  <si>
    <t>Revitの鉄骨構造モデルの接合部等を詳細化</t>
  </si>
  <si>
    <t>SIRBIM</t>
  </si>
  <si>
    <t>SIRBIM 連携 for Revit</t>
  </si>
  <si>
    <t>SIRBIM 連携 for Archicad</t>
  </si>
  <si>
    <t>株式会社ソフトウェアセンター</t>
  </si>
  <si>
    <t>SLM for Archcad</t>
  </si>
  <si>
    <t>構造躯体情報を元に断面表を自動作図するプログラム  Archicadプラグイン</t>
  </si>
  <si>
    <t>SSC-梁貫通孔設置範囲 for Revit</t>
  </si>
  <si>
    <t>UC for BIMcloud</t>
  </si>
  <si>
    <t>社員のスキルアップを図るため。また、情報共有が図れる。</t>
  </si>
  <si>
    <t>ボリュームスタディ・面積集計アドオンシステム</t>
  </si>
  <si>
    <t xml:space="preserve"> ビジュアライズ 単独 BIMデータを立体表示するVRデバイス</t>
  </si>
  <si>
    <t>BIMモデルや点群をクラウド上で統合・共有・活用できるBIM統合クラウド</t>
  </si>
  <si>
    <t>OpenSpace Capture</t>
  </si>
  <si>
    <t>OpenSpace BIM+</t>
  </si>
  <si>
    <t>OpenSpace Captureの拡張ツール。BIMに特化した機能群を搭載。</t>
  </si>
  <si>
    <t>BUILDING DESIGNER</t>
  </si>
  <si>
    <t>詳細度100から450迄のBIMデータの作成</t>
  </si>
  <si>
    <t>BUILDING DESIGN ENGINEER</t>
  </si>
  <si>
    <t>VIRTUAL CONSTRUCTION ENGINEER</t>
  </si>
  <si>
    <t>BIMの構造モデルを作成</t>
  </si>
  <si>
    <t>COMPUTATIONAL DESIGNER FOR CONSTRUCTION</t>
  </si>
  <si>
    <t>ファサードの作成などに注力したBIMモデル作成</t>
  </si>
  <si>
    <t>ファサードの作成などに注力したBIMモデル作成（アドオン版）</t>
  </si>
  <si>
    <t>PROCESS ENGINEER</t>
  </si>
  <si>
    <t>PROJECT PLANNER</t>
  </si>
  <si>
    <t>BIMプロジェクトの管理</t>
  </si>
  <si>
    <t>BUILDING AND CIVIL 3D MEP DESIGNER</t>
  </si>
  <si>
    <t>MEP関連の機能を充実させたBIMモデリング</t>
  </si>
  <si>
    <t>BUILDING AND CIVIL 3D FLUID ENGINEER</t>
  </si>
  <si>
    <t>配管および HVAC の設計機能を充実させたBIMモデルの作成</t>
  </si>
  <si>
    <t>BUILDING AND CIVIL 3D ELECTRICAL ENGINEER</t>
  </si>
  <si>
    <t>BUILDING AND CIVIL SYSTEMS SCHEMATIC DESIGNER</t>
  </si>
  <si>
    <t>MULTIDISCIPLINE SCHEMATIC DESIGNER</t>
  </si>
  <si>
    <t>BUILDING AND CIVIL MODEL COORDINATOR</t>
  </si>
  <si>
    <t>BIMデータを取り込んでデータの統合や干渉チェック/レビュー</t>
  </si>
  <si>
    <t>BUILDING AND CIVIL PRESENTER</t>
  </si>
  <si>
    <t>BIMデータを統合し、高度なレンダリング画像や動画を作成</t>
  </si>
  <si>
    <t>COLLABORATIVE BUSINESS &amp; INDUSTRY INNOVATOR</t>
  </si>
  <si>
    <t>3DEXPERIENCE 製品に必須のクラウドプラットフォーム</t>
  </si>
  <si>
    <t>IMMERSIVE VISUAL EXPERIENCE</t>
  </si>
  <si>
    <t>VRが可能となる拡張機能</t>
  </si>
  <si>
    <t>AAC</t>
  </si>
  <si>
    <t>BIMデータを活用したプロジェクト管理</t>
  </si>
  <si>
    <t>Architecture Engineering &amp; Construction Collection</t>
    <phoneticPr fontId="7"/>
  </si>
  <si>
    <t>BIMソフト(Revit)含めた建築/建設向け総合ソリューション</t>
    <phoneticPr fontId="7"/>
  </si>
  <si>
    <t>Archicad  (Win/Mac)</t>
    <phoneticPr fontId="7"/>
  </si>
  <si>
    <t>グラフィソフトジャパン株式会社</t>
    <phoneticPr fontId="7"/>
  </si>
  <si>
    <t>BIMソフトウェア</t>
    <phoneticPr fontId="7"/>
  </si>
  <si>
    <t>Archicad  Graphisoft Forward</t>
    <phoneticPr fontId="7"/>
  </si>
  <si>
    <t>Archicad  Solo (Win/Mac)</t>
    <phoneticPr fontId="7"/>
  </si>
  <si>
    <t>Archicad  Solo Graphisoft Forward</t>
    <phoneticPr fontId="7"/>
  </si>
  <si>
    <t>Archicad Solo Subscription</t>
    <phoneticPr fontId="7"/>
  </si>
  <si>
    <t>Archicad Solo サイドグレード</t>
    <phoneticPr fontId="7"/>
  </si>
  <si>
    <t>BIMソフトウェア（サイドグレード）</t>
    <phoneticPr fontId="7"/>
  </si>
  <si>
    <t xml:space="preserve">Archicad Subscription </t>
    <phoneticPr fontId="7"/>
  </si>
  <si>
    <t>Archicad アップグレード</t>
    <phoneticPr fontId="7"/>
  </si>
  <si>
    <t>BIMソフトウェア（アップグレード）</t>
    <phoneticPr fontId="7"/>
  </si>
  <si>
    <t>GLOOBE Architect（実施設計）</t>
    <phoneticPr fontId="7"/>
  </si>
  <si>
    <t>平面詳細図、矩計図、展開図、建具表、仕上表</t>
    <phoneticPr fontId="7"/>
  </si>
  <si>
    <t>GLOOBE Construction（仮設計画）</t>
    <phoneticPr fontId="7"/>
  </si>
  <si>
    <t>GLOOBE Construction（工程計画）</t>
    <phoneticPr fontId="7"/>
  </si>
  <si>
    <t>GLOOBE Construction（土工計画）</t>
    <phoneticPr fontId="7"/>
  </si>
  <si>
    <t>Vectorworks Architect</t>
    <phoneticPr fontId="7"/>
  </si>
  <si>
    <t>Vectorworks Design Suite</t>
    <phoneticPr fontId="7"/>
  </si>
  <si>
    <t>Vectorworks Landmark</t>
    <phoneticPr fontId="7"/>
  </si>
  <si>
    <t>Vectorworks Spotlight</t>
    <phoneticPr fontId="7"/>
  </si>
  <si>
    <t>BIMソフトウェア、ホール照明設計など</t>
    <phoneticPr fontId="7"/>
  </si>
  <si>
    <t>Autodesk</t>
    <phoneticPr fontId="4"/>
  </si>
  <si>
    <t>BIMcloud SaaS（Software as a Service）1年</t>
    <phoneticPr fontId="7"/>
  </si>
  <si>
    <t>BIMプロジェクトプラットフォーム(共通データ環境)</t>
    <phoneticPr fontId="7"/>
  </si>
  <si>
    <t>BIMcloud User License</t>
    <phoneticPr fontId="7"/>
  </si>
  <si>
    <t>Aconex</t>
    <phoneticPr fontId="7"/>
  </si>
  <si>
    <t>Oracle</t>
    <phoneticPr fontId="7"/>
  </si>
  <si>
    <t>CDE／ビューワー</t>
    <phoneticPr fontId="7"/>
  </si>
  <si>
    <t>Revizto</t>
    <phoneticPr fontId="7"/>
  </si>
  <si>
    <t>ARCHI Box</t>
    <phoneticPr fontId="7"/>
  </si>
  <si>
    <t>データ共有サービス</t>
    <phoneticPr fontId="7"/>
  </si>
  <si>
    <t xml:space="preserve">Tekla Structures </t>
    <phoneticPr fontId="7"/>
  </si>
  <si>
    <t>株式会社トリンブル・ソリューションズ</t>
    <phoneticPr fontId="7"/>
  </si>
  <si>
    <t>S/F REAL4</t>
    <phoneticPr fontId="7"/>
  </si>
  <si>
    <t>データロジック</t>
    <phoneticPr fontId="7"/>
  </si>
  <si>
    <t>Real４</t>
    <phoneticPr fontId="7"/>
  </si>
  <si>
    <t>構造モデラー+NBUS7</t>
    <phoneticPr fontId="7"/>
  </si>
  <si>
    <t>構造システム</t>
    <phoneticPr fontId="7"/>
  </si>
  <si>
    <t>SIRCAD</t>
    <phoneticPr fontId="7"/>
  </si>
  <si>
    <t>Revitと連携して自動配筋</t>
    <phoneticPr fontId="7"/>
  </si>
  <si>
    <t>鉄之助ソリッド</t>
    <phoneticPr fontId="7"/>
  </si>
  <si>
    <t>すけるTON</t>
    <phoneticPr fontId="7"/>
  </si>
  <si>
    <t>SSC for Revit</t>
    <phoneticPr fontId="7"/>
  </si>
  <si>
    <t>Revitと一貫計算ソフトSS7のデータ連携</t>
    <phoneticPr fontId="7"/>
  </si>
  <si>
    <t>Rebro</t>
    <phoneticPr fontId="7"/>
  </si>
  <si>
    <t>NYKシステムズ</t>
    <phoneticPr fontId="7"/>
  </si>
  <si>
    <t>T-Fas</t>
    <phoneticPr fontId="7"/>
  </si>
  <si>
    <t>ダイテック</t>
    <phoneticPr fontId="7"/>
  </si>
  <si>
    <t>CADEWA</t>
    <phoneticPr fontId="7"/>
  </si>
  <si>
    <t>CADWe’ll Linx</t>
    <phoneticPr fontId="7"/>
  </si>
  <si>
    <t>CADWe’ll Tfas</t>
    <phoneticPr fontId="7"/>
  </si>
  <si>
    <t>CADEWA　smart</t>
    <phoneticPr fontId="7"/>
  </si>
  <si>
    <t>富士通四国インフォテック</t>
    <phoneticPr fontId="7"/>
  </si>
  <si>
    <t>株式会社建築ピボット</t>
    <phoneticPr fontId="1"/>
  </si>
  <si>
    <t>FKS FN</t>
    <phoneticPr fontId="7"/>
  </si>
  <si>
    <t>仕上数量積算システム</t>
    <phoneticPr fontId="7"/>
  </si>
  <si>
    <t>FKS RC</t>
    <phoneticPr fontId="7"/>
  </si>
  <si>
    <t>RC数量積算システム</t>
    <phoneticPr fontId="7"/>
  </si>
  <si>
    <t>costnavi</t>
    <phoneticPr fontId="7"/>
  </si>
  <si>
    <t>建築ソフト</t>
    <phoneticPr fontId="7"/>
  </si>
  <si>
    <t>建設数量拾いソフトウェア</t>
    <phoneticPr fontId="7"/>
  </si>
  <si>
    <t>流体解析ソフト</t>
    <phoneticPr fontId="7"/>
  </si>
  <si>
    <t>Pathfinder</t>
    <phoneticPr fontId="7"/>
  </si>
  <si>
    <t>CAEソリューションズ</t>
    <phoneticPr fontId="7"/>
  </si>
  <si>
    <t>PyroSim</t>
    <phoneticPr fontId="7"/>
  </si>
  <si>
    <t>STREAM</t>
    <phoneticPr fontId="7"/>
  </si>
  <si>
    <t>エムエスシーソフトウェア</t>
    <phoneticPr fontId="7"/>
  </si>
  <si>
    <t>SAVE-建築</t>
    <phoneticPr fontId="7"/>
  </si>
  <si>
    <t>WindPerfectDX</t>
    <phoneticPr fontId="7"/>
  </si>
  <si>
    <t>環境シミュレーション</t>
    <phoneticPr fontId="7"/>
  </si>
  <si>
    <t>BIM連携　統合モデルソフトウェア</t>
    <phoneticPr fontId="7"/>
  </si>
  <si>
    <t>創心アーキプラン</t>
    <phoneticPr fontId="7"/>
  </si>
  <si>
    <t>Solibri Model Cheker</t>
    <phoneticPr fontId="7"/>
  </si>
  <si>
    <t>Solibri Office サブスクリプションライセンス 1年</t>
    <phoneticPr fontId="7"/>
  </si>
  <si>
    <t>BIMモデルの品質向上、品質管理</t>
    <phoneticPr fontId="7"/>
  </si>
  <si>
    <t>Solibri Office ネットワーク版</t>
    <phoneticPr fontId="7"/>
  </si>
  <si>
    <t>Solibri Site サブスクリプションライセンス 1年</t>
    <phoneticPr fontId="7"/>
  </si>
  <si>
    <t>GLOOBE VR</t>
    <phoneticPr fontId="7"/>
  </si>
  <si>
    <t>VRソフト</t>
    <phoneticPr fontId="7"/>
  </si>
  <si>
    <t>TRENDｰPOINT</t>
    <phoneticPr fontId="7"/>
  </si>
  <si>
    <t>ARCHITREND リアルウォーカー</t>
    <phoneticPr fontId="7"/>
  </si>
  <si>
    <t>ADS-win</t>
    <phoneticPr fontId="7"/>
  </si>
  <si>
    <t>日影、斜線、天空率等計算</t>
    <phoneticPr fontId="7"/>
  </si>
  <si>
    <t>ADS-BT for Revit/ArchiCAD/VectorWorks</t>
    <phoneticPr fontId="7"/>
  </si>
  <si>
    <t>TP-PLANNER</t>
    <phoneticPr fontId="7"/>
  </si>
  <si>
    <t>コミュニケーションシステム</t>
    <phoneticPr fontId="7"/>
  </si>
  <si>
    <t>GLOOBE Architect（法規チェック）</t>
    <phoneticPr fontId="7"/>
  </si>
  <si>
    <t>ENSCAPE</t>
    <phoneticPr fontId="7"/>
  </si>
  <si>
    <t>ビジュアライズ</t>
    <phoneticPr fontId="7"/>
  </si>
  <si>
    <t>Twinmotion</t>
    <phoneticPr fontId="7"/>
  </si>
  <si>
    <t>アルファコックス</t>
    <phoneticPr fontId="7"/>
  </si>
  <si>
    <t>CINEMA 4D</t>
    <phoneticPr fontId="7"/>
  </si>
  <si>
    <t>P-style</t>
    <phoneticPr fontId="7"/>
  </si>
  <si>
    <t>CGレンダリング</t>
    <phoneticPr fontId="7"/>
  </si>
  <si>
    <t>V-style</t>
    <phoneticPr fontId="7"/>
  </si>
  <si>
    <t>Revitの拡張機能でBIMモデルの作成をサポートする</t>
    <phoneticPr fontId="7"/>
  </si>
  <si>
    <t>Ideate StyleManager</t>
    <phoneticPr fontId="7"/>
  </si>
  <si>
    <t>ライカジオシステムズ株式会社</t>
    <phoneticPr fontId="4"/>
  </si>
  <si>
    <t>Revitに取り込んだ点群データからBIM モデルを生成する</t>
    <phoneticPr fontId="7"/>
  </si>
  <si>
    <t>MF Tools</t>
    <phoneticPr fontId="7"/>
  </si>
  <si>
    <t>M＆Ftecnica</t>
    <phoneticPr fontId="7"/>
  </si>
  <si>
    <t>USHFORTH Tools for Revit</t>
    <phoneticPr fontId="7"/>
  </si>
  <si>
    <t>BooT.one</t>
    <phoneticPr fontId="7"/>
  </si>
  <si>
    <t>MAGONOTE</t>
    <phoneticPr fontId="7"/>
  </si>
  <si>
    <t>ArchiCADプラグイン</t>
    <phoneticPr fontId="7"/>
  </si>
  <si>
    <t>smart con　Planner</t>
    <phoneticPr fontId="7"/>
  </si>
  <si>
    <t>mixpace</t>
    <phoneticPr fontId="7"/>
  </si>
  <si>
    <t>株式会社ホロラボ</t>
    <phoneticPr fontId="7"/>
  </si>
  <si>
    <t>BｰLOOP</t>
    <phoneticPr fontId="7"/>
  </si>
  <si>
    <t>簡易空間モデルを使って、空調・省エネ計算アプリと連携する基本機能</t>
    <phoneticPr fontId="7"/>
  </si>
  <si>
    <t>BIMソフトとB-LOOPを連携するためのRevitアドインソフト</t>
    <phoneticPr fontId="7"/>
  </si>
  <si>
    <t>B-LOOPを利⽤し、標準⼊⼒法による省エネ計算を⾏う</t>
    <phoneticPr fontId="7"/>
  </si>
  <si>
    <t>B-LOOPを利⽤し、空調・換気機器を選定する</t>
    <phoneticPr fontId="7"/>
  </si>
  <si>
    <t>B-LOOPを利⽤し、国内基準の熱負荷計算を⾏う</t>
    <phoneticPr fontId="7"/>
  </si>
  <si>
    <t>FAST Hybrid for Revit</t>
    <phoneticPr fontId="25"/>
  </si>
  <si>
    <t>Revitの鉄骨構造モデルの接合部等を詳細化</t>
    <phoneticPr fontId="7"/>
  </si>
  <si>
    <t>求積ツール for ARCHICAD</t>
    <phoneticPr fontId="7"/>
  </si>
  <si>
    <t>生活産業研究所株式会社</t>
    <phoneticPr fontId="7"/>
  </si>
  <si>
    <t>リコーバーチャルワークプレイス</t>
    <phoneticPr fontId="7"/>
  </si>
  <si>
    <t>Catenda Hub(旧名称：Bimsync)</t>
    <phoneticPr fontId="4"/>
  </si>
  <si>
    <t>IFCデータをブラウザ上で統合し、環境下のメンバーで共有できるCDEブラウザアプリ</t>
    <phoneticPr fontId="14"/>
  </si>
  <si>
    <t>株式会社フォーラムエイト</t>
    <phoneticPr fontId="4"/>
  </si>
  <si>
    <t>smartCON Planner R</t>
    <phoneticPr fontId="4"/>
  </si>
  <si>
    <t>株式会社ファーストクルー</t>
    <phoneticPr fontId="4"/>
  </si>
  <si>
    <t>KAPシステム</t>
    <phoneticPr fontId="4"/>
  </si>
  <si>
    <t>mixpace(ユーザー数追加オプション)</t>
    <phoneticPr fontId="7"/>
  </si>
  <si>
    <t>mixpace(ファイル変換回数追加オプション)</t>
    <phoneticPr fontId="7"/>
  </si>
  <si>
    <t>株式会社日積サーベイ</t>
    <phoneticPr fontId="4"/>
  </si>
  <si>
    <t>株式会社STUDIO55</t>
    <phoneticPr fontId="7"/>
  </si>
  <si>
    <t>D5 Render</t>
    <phoneticPr fontId="4"/>
  </si>
  <si>
    <t>GLOOBE点群アシスト</t>
    <phoneticPr fontId="4"/>
  </si>
  <si>
    <t>株式会社ニコン・トリンブル</t>
    <phoneticPr fontId="1"/>
  </si>
  <si>
    <t>AutoCAD Revit LT SUITE</t>
    <phoneticPr fontId="4"/>
  </si>
  <si>
    <t>Dropbox</t>
    <phoneticPr fontId="4"/>
  </si>
  <si>
    <t>ARK BASE</t>
    <phoneticPr fontId="4"/>
  </si>
  <si>
    <t>S/F REAL4 Convert</t>
    <phoneticPr fontId="4"/>
  </si>
  <si>
    <t>cadwork</t>
    <phoneticPr fontId="4"/>
  </si>
  <si>
    <t>単独</t>
    <rPh sb="0" eb="2">
      <t>タンドク</t>
    </rPh>
    <phoneticPr fontId="1"/>
  </si>
  <si>
    <t xml:space="preserve">VIVE Pro 2 </t>
    <phoneticPr fontId="4"/>
  </si>
  <si>
    <t>HTC</t>
    <phoneticPr fontId="4"/>
  </si>
  <si>
    <t>Meta Quest 2</t>
    <phoneticPr fontId="1"/>
  </si>
  <si>
    <t>SPIDERPLUS（S+BIM）</t>
    <phoneticPr fontId="1"/>
  </si>
  <si>
    <t>クラウドBIMビューワ</t>
    <phoneticPr fontId="1"/>
  </si>
  <si>
    <t>単独</t>
    <phoneticPr fontId="4"/>
  </si>
  <si>
    <t>BIM3Dモデルの閲覧・メモの記入・共有ができる</t>
    <phoneticPr fontId="1"/>
  </si>
  <si>
    <t>Meta Quest Pro</t>
    <phoneticPr fontId="1"/>
  </si>
  <si>
    <t>Meta</t>
    <phoneticPr fontId="1"/>
  </si>
  <si>
    <t>Trimble Connect AR</t>
    <phoneticPr fontId="4"/>
  </si>
  <si>
    <t>Trimble Connect Business Premium</t>
    <phoneticPr fontId="4"/>
  </si>
  <si>
    <t>Reinforcement Detailing</t>
    <phoneticPr fontId="1"/>
  </si>
  <si>
    <t>Unity Reflect</t>
    <phoneticPr fontId="4"/>
  </si>
  <si>
    <t>Unity</t>
    <phoneticPr fontId="4"/>
  </si>
  <si>
    <t>BIMを取り込み、没入型リアルタイム3Dコラボレーション環境を提供</t>
    <phoneticPr fontId="4"/>
  </si>
  <si>
    <t>ASQUAN</t>
    <phoneticPr fontId="1"/>
  </si>
  <si>
    <t>株式会社アークデータ研究所</t>
    <phoneticPr fontId="1"/>
  </si>
  <si>
    <t>積算</t>
    <phoneticPr fontId="1"/>
  </si>
  <si>
    <t>躯体数量計算プログラム</t>
    <phoneticPr fontId="1"/>
  </si>
  <si>
    <t>構造解析・計算・構造モデル</t>
    <phoneticPr fontId="1"/>
  </si>
  <si>
    <t>弾性振動解析プレゼンテーションプログラム</t>
    <phoneticPr fontId="1"/>
  </si>
  <si>
    <t>ビジュアライズ</t>
    <phoneticPr fontId="1"/>
  </si>
  <si>
    <t>構造図作成プログラム</t>
    <phoneticPr fontId="1"/>
  </si>
  <si>
    <t>株式会社ソフトウェアセンター</t>
    <phoneticPr fontId="1"/>
  </si>
  <si>
    <t>Meta Quest 3</t>
    <phoneticPr fontId="1"/>
  </si>
  <si>
    <t>VISUAL SCRIPT DESIGNER</t>
    <phoneticPr fontId="1"/>
  </si>
  <si>
    <t>建築・構造向けBIMソフトウェア</t>
    <phoneticPr fontId="1"/>
  </si>
  <si>
    <t>コラボレーション・セッションへのゲスト参加</t>
  </si>
  <si>
    <t>ACT-3D</t>
  </si>
  <si>
    <t>静止画・動画・パノラマVR制作。イメージの共有が簡単にできる。</t>
  </si>
  <si>
    <t>BIMソフトウェアとシームレスに連動する外部ビューアソフトウェア</t>
  </si>
  <si>
    <t>ユニオンシステム株式会社</t>
  </si>
  <si>
    <t>「SS7」データの建築数量算出オプションソフト</t>
  </si>
  <si>
    <t>Super Build／SS7 Op.RC積算</t>
  </si>
  <si>
    <t>「SS7」データ(RC造)の建築数量算出オプションソフト</t>
  </si>
  <si>
    <t>Super Build／SS7 Op.S積算</t>
  </si>
  <si>
    <t>「SS7」データ(S造)の建築数量算出オプションソフト</t>
  </si>
  <si>
    <t>Fuzor Ultimate</t>
  </si>
  <si>
    <t>Fuzor Design Synergy</t>
  </si>
  <si>
    <t>Fuzor BIM Solution</t>
  </si>
  <si>
    <t>Fuzor Lite</t>
  </si>
  <si>
    <t>民間工事向け積算見積作成システム</t>
  </si>
  <si>
    <t>V-Ray® for Revit</t>
    <phoneticPr fontId="4"/>
  </si>
  <si>
    <t>CG  レンダリング</t>
  </si>
  <si>
    <t>FUZOR Collaboration Viewer (スタンドアローンのみ)</t>
    <phoneticPr fontId="7"/>
  </si>
  <si>
    <t>Lumion standard</t>
    <phoneticPr fontId="1"/>
  </si>
  <si>
    <t>高精細3次元モデルの処理・データ共有が可能なプラットフォームサービス</t>
  </si>
  <si>
    <t>FlowDesigner プロフェッショナル版</t>
    <phoneticPr fontId="1"/>
  </si>
  <si>
    <t>B-LOOP for Revit</t>
    <phoneticPr fontId="1"/>
  </si>
  <si>
    <t>SeACD</t>
    <phoneticPr fontId="1"/>
  </si>
  <si>
    <t>Trimble XR10</t>
    <phoneticPr fontId="1"/>
  </si>
  <si>
    <t>Trimble Connect MR</t>
    <phoneticPr fontId="1"/>
  </si>
  <si>
    <t>BIM専用墨出し機器、レーザ、カメラ搭載 Field Link用HW</t>
    <phoneticPr fontId="1"/>
  </si>
  <si>
    <t>FlowDesigner エンタープライズ版</t>
  </si>
  <si>
    <t>株式会社アドバンスドナレッジ研究所</t>
  </si>
  <si>
    <t>気流解析/環境シミュレーション</t>
  </si>
  <si>
    <t>外部連携オプション</t>
  </si>
  <si>
    <t>FlowDesignerで制御プログラムと連携して解析を行えるオプション</t>
  </si>
  <si>
    <t>輻射・日射・快適性指標オプション</t>
  </si>
  <si>
    <t>FlowDesignerで輻射・日射・快適性指標解析を行えるオプション</t>
  </si>
  <si>
    <t>音響解析オプション</t>
  </si>
  <si>
    <t>FlowDesignerで音の拡がりを検討することができるオプション</t>
  </si>
  <si>
    <t>無制限メッシュオプション</t>
  </si>
  <si>
    <t>FlowDesignerで1000万メッシュ以上の解析を行う際に必要となるオプション</t>
  </si>
  <si>
    <t>Parasolid読み込みオプション</t>
  </si>
  <si>
    <t>株式会社アドバンスドナレッジ研究所</t>
    <phoneticPr fontId="1"/>
  </si>
  <si>
    <t>FlowDesignerでParasolid形式のファイルを読み込む際に必要となるオプション</t>
  </si>
  <si>
    <t>SolidWorks</t>
    <phoneticPr fontId="1"/>
  </si>
  <si>
    <t>Archicad Solo VIPservice</t>
    <phoneticPr fontId="7"/>
  </si>
  <si>
    <t>Archicad VIPservice</t>
    <phoneticPr fontId="7"/>
  </si>
  <si>
    <t>3ＤVR空間を容易に作成ができ、日照、景観など多様なシミュレーションが行える。</t>
  </si>
  <si>
    <t>HELIOS 　（通称：HELIOS , ヘリオス)</t>
  </si>
  <si>
    <t>Leica BLK360</t>
    <phoneticPr fontId="1"/>
  </si>
  <si>
    <t>ライカジオシステムズ株式会社</t>
  </si>
  <si>
    <t>空間の3D点群データを作成するレーザースキャナー</t>
  </si>
  <si>
    <t>すけるTON for Revit 詳細図オプション</t>
    <phoneticPr fontId="1"/>
  </si>
  <si>
    <t>自動生成機能によって鉄骨の詳細部材を生成した後、それを詳細図として出力できます。</t>
  </si>
  <si>
    <t>BIM fan !（プレミアム会員）</t>
    <phoneticPr fontId="1"/>
  </si>
  <si>
    <t>株式会社STUDIO55</t>
  </si>
  <si>
    <t>Revit・ArchicadのプラグインやオリジナルBIMオブジェクトを使用できるサービス</t>
  </si>
  <si>
    <t>コワークストレージ</t>
    <phoneticPr fontId="1"/>
  </si>
  <si>
    <t>NTT東日本</t>
    <phoneticPr fontId="1"/>
  </si>
  <si>
    <t>建築・構造向けBIMソフトウェアアップグレード</t>
    <phoneticPr fontId="1"/>
  </si>
  <si>
    <t>建築・構造向けBIMソフトウェア加工製作連携アップグレード</t>
    <phoneticPr fontId="1"/>
  </si>
  <si>
    <t>建築・構造向けBIMソフトウェアNC加工製作連携アップグレード</t>
    <phoneticPr fontId="1"/>
  </si>
  <si>
    <t>建築・構造向けBIMソフトウェアプレート製作連携アップグレード</t>
    <phoneticPr fontId="1"/>
  </si>
  <si>
    <t>smart CON planner AR GENAR Pro</t>
    <phoneticPr fontId="1"/>
  </si>
  <si>
    <t>ARの技術でBIMモデルを現風景に重ねタブレット上に投影し可視化する。</t>
  </si>
  <si>
    <t>Lightning BIM</t>
    <phoneticPr fontId="4"/>
  </si>
  <si>
    <t>Arent</t>
    <phoneticPr fontId="4"/>
  </si>
  <si>
    <t>構造モデラー+Revit Op.</t>
    <phoneticPr fontId="4"/>
  </si>
  <si>
    <t>K-D2 PLANNER</t>
    <phoneticPr fontId="4"/>
  </si>
  <si>
    <t>コベルコ建機</t>
    <phoneticPr fontId="4"/>
  </si>
  <si>
    <t>応用技術株式会社</t>
    <phoneticPr fontId="4"/>
  </si>
  <si>
    <t>株式会社ニコン・トリンブル</t>
    <phoneticPr fontId="4"/>
  </si>
  <si>
    <t>Smart BIM Connection</t>
    <phoneticPr fontId="4"/>
  </si>
  <si>
    <t>株式会社インフォマティクス</t>
    <phoneticPr fontId="4"/>
  </si>
  <si>
    <t>ClearEdge3D,Inc.</t>
    <phoneticPr fontId="4"/>
  </si>
  <si>
    <t>ティエムソフト</t>
    <phoneticPr fontId="4"/>
  </si>
  <si>
    <t>Analyze_Pro(初期導入費は除く)</t>
    <phoneticPr fontId="4"/>
  </si>
  <si>
    <t>株式会社NTTファシリティーズ</t>
    <phoneticPr fontId="4"/>
  </si>
  <si>
    <t>BricsCAD Ultimate メンテナンス</t>
    <phoneticPr fontId="4"/>
  </si>
  <si>
    <t>BricsysNV.</t>
    <phoneticPr fontId="4"/>
  </si>
  <si>
    <t>Revit Assist Tools</t>
    <phoneticPr fontId="4"/>
  </si>
  <si>
    <t>株式会社コンピュータシステム研究所</t>
    <phoneticPr fontId="4"/>
  </si>
  <si>
    <t>データロジック</t>
    <phoneticPr fontId="4"/>
  </si>
  <si>
    <t>Revit中間ファイル取込/出力</t>
    <phoneticPr fontId="4"/>
  </si>
  <si>
    <t>ダイキン工業株式会社</t>
    <phoneticPr fontId="4"/>
  </si>
  <si>
    <t>Leica Nova MS60</t>
    <phoneticPr fontId="4"/>
  </si>
  <si>
    <t>Meta</t>
    <phoneticPr fontId="4"/>
  </si>
  <si>
    <t>スパイダープラス株式会社</t>
    <phoneticPr fontId="4"/>
  </si>
  <si>
    <t>株式会社アークデータ研究所</t>
    <phoneticPr fontId="4"/>
  </si>
  <si>
    <t>SSC-梁貫通孔設置範囲 for Archicad</t>
    <phoneticPr fontId="4"/>
  </si>
  <si>
    <t>MassPlan for ARCHICAD</t>
    <phoneticPr fontId="4"/>
  </si>
  <si>
    <t>株式会社コルク</t>
    <phoneticPr fontId="4"/>
  </si>
  <si>
    <t>Lumion pro</t>
    <phoneticPr fontId="4"/>
  </si>
  <si>
    <t>株式会社コンプケア</t>
    <phoneticPr fontId="4"/>
  </si>
  <si>
    <t>chaos</t>
    <phoneticPr fontId="4"/>
  </si>
  <si>
    <t>株式会社NTTPCコミュニケーションズ</t>
    <phoneticPr fontId="4"/>
  </si>
  <si>
    <t>UC-win/Road</t>
    <phoneticPr fontId="4"/>
  </si>
  <si>
    <t>建材・設備　３Dカタログ</t>
  </si>
  <si>
    <t>BIM 360 Design</t>
  </si>
  <si>
    <t>BIM 360 Coordinate</t>
  </si>
  <si>
    <t>BIM 360 Build</t>
  </si>
  <si>
    <t>S+BIM（ビューア）</t>
  </si>
  <si>
    <t>クラウドBIMビューア</t>
  </si>
  <si>
    <t>victaulic</t>
    <phoneticPr fontId="4"/>
  </si>
  <si>
    <t>株式会社リコー</t>
    <phoneticPr fontId="4"/>
  </si>
  <si>
    <t>株式会社フォトラクション</t>
    <phoneticPr fontId="4"/>
  </si>
  <si>
    <t>株式会社アルモニコス</t>
    <phoneticPr fontId="4"/>
  </si>
  <si>
    <t>複合現実製作所</t>
    <phoneticPr fontId="4"/>
  </si>
  <si>
    <t>Microsoft</t>
    <phoneticPr fontId="4"/>
  </si>
  <si>
    <t>株式会社エリジオン</t>
    <phoneticPr fontId="4"/>
  </si>
  <si>
    <t>Rendra</t>
    <phoneticPr fontId="4"/>
  </si>
  <si>
    <t>AGACAD PRECAST CONCRETE</t>
    <phoneticPr fontId="4"/>
  </si>
  <si>
    <t>SOFiSTiK</t>
    <phoneticPr fontId="4"/>
  </si>
  <si>
    <t>株式会社エスエスアイラボ</t>
    <phoneticPr fontId="4"/>
  </si>
  <si>
    <t>Aspace株式会社</t>
    <phoneticPr fontId="4"/>
  </si>
  <si>
    <t>株式会社Nexceed</t>
    <phoneticPr fontId="4"/>
  </si>
  <si>
    <t>株式会社ディックス</t>
    <phoneticPr fontId="4"/>
  </si>
  <si>
    <t>ユニオンシステム株式会社</t>
    <phoneticPr fontId="4"/>
  </si>
  <si>
    <t>株式会社アドバンスドナレッジ研究所</t>
    <phoneticPr fontId="4"/>
  </si>
  <si>
    <t>株式会社カルテック</t>
    <phoneticPr fontId="4"/>
  </si>
  <si>
    <t>グラフィソフトジャパン株式会社</t>
  </si>
  <si>
    <t>BIMソフトウェア、BIMプロジェクト情報のコラボレーションツール</t>
  </si>
  <si>
    <t>契約形態</t>
    <rPh sb="0" eb="4">
      <t>ケイヤクケイタイ</t>
    </rPh>
    <phoneticPr fontId="4"/>
  </si>
  <si>
    <t>数量</t>
    <rPh sb="0" eb="2">
      <t>スウリョウ</t>
    </rPh>
    <phoneticPr fontId="4"/>
  </si>
  <si>
    <t>注文日
契約日</t>
    <rPh sb="0" eb="3">
      <t>チュウモンビ</t>
    </rPh>
    <rPh sb="4" eb="7">
      <t>ケイヤクビ</t>
    </rPh>
    <phoneticPr fontId="4"/>
  </si>
  <si>
    <t>対象者</t>
    <rPh sb="0" eb="3">
      <t>タイショウシャ</t>
    </rPh>
    <phoneticPr fontId="4"/>
  </si>
  <si>
    <t>補助対象期間(プロジェクト従事期間)</t>
    <rPh sb="0" eb="4">
      <t>ホジョタイショウ</t>
    </rPh>
    <rPh sb="13" eb="15">
      <t>ジュウジ</t>
    </rPh>
    <rPh sb="15" eb="17">
      <t>キカン</t>
    </rPh>
    <phoneticPr fontId="4"/>
  </si>
  <si>
    <t>補助対象期間 
支出給与</t>
    <rPh sb="0" eb="6">
      <t>ホジョタイショウキカン</t>
    </rPh>
    <rPh sb="8" eb="10">
      <t>シシュツ</t>
    </rPh>
    <rPh sb="10" eb="12">
      <t>キュウヨ</t>
    </rPh>
    <phoneticPr fontId="4"/>
  </si>
  <si>
    <t>支出給与等根拠資料</t>
    <rPh sb="0" eb="2">
      <t>シシュツ</t>
    </rPh>
    <rPh sb="2" eb="4">
      <t>キュウヨ</t>
    </rPh>
    <rPh sb="4" eb="5">
      <t>トウ</t>
    </rPh>
    <rPh sb="5" eb="9">
      <t>コンキョシリョウ</t>
    </rPh>
    <phoneticPr fontId="4"/>
  </si>
  <si>
    <t>所属</t>
    <rPh sb="0" eb="2">
      <t>ショゾク</t>
    </rPh>
    <phoneticPr fontId="4"/>
  </si>
  <si>
    <t>職位</t>
    <rPh sb="0" eb="2">
      <t>ショクイ</t>
    </rPh>
    <phoneticPr fontId="4"/>
  </si>
  <si>
    <t>外注費を含む計</t>
    <rPh sb="0" eb="3">
      <t>ガイチュウヒ</t>
    </rPh>
    <rPh sb="4" eb="5">
      <t>フク</t>
    </rPh>
    <rPh sb="6" eb="7">
      <t>ケイ</t>
    </rPh>
    <phoneticPr fontId="4"/>
  </si>
  <si>
    <t>補助対象期間
支出給与</t>
    <rPh sb="0" eb="6">
      <t>ホジョタイショウキカン</t>
    </rPh>
    <rPh sb="7" eb="9">
      <t>シシュツ</t>
    </rPh>
    <rPh sb="9" eb="11">
      <t>キュウヨ</t>
    </rPh>
    <phoneticPr fontId="4"/>
  </si>
  <si>
    <t>支出給与根拠資料</t>
    <rPh sb="0" eb="2">
      <t>シシュツ</t>
    </rPh>
    <rPh sb="2" eb="4">
      <t>キュウヨ</t>
    </rPh>
    <rPh sb="4" eb="8">
      <t>コンキョシリョウ</t>
    </rPh>
    <phoneticPr fontId="4"/>
  </si>
  <si>
    <t>＜外部委託契約の場合＞</t>
    <rPh sb="1" eb="3">
      <t>ガイブ</t>
    </rPh>
    <rPh sb="3" eb="5">
      <t>イタク</t>
    </rPh>
    <rPh sb="5" eb="7">
      <t>ケイヤク</t>
    </rPh>
    <rPh sb="8" eb="10">
      <t>バアイ</t>
    </rPh>
    <phoneticPr fontId="4"/>
  </si>
  <si>
    <t>委託先会社名</t>
    <rPh sb="0" eb="3">
      <t>イタクサキ</t>
    </rPh>
    <rPh sb="3" eb="6">
      <t>カイシャメイ</t>
    </rPh>
    <phoneticPr fontId="4"/>
  </si>
  <si>
    <t>委託業務名称</t>
    <rPh sb="0" eb="2">
      <t>イタク</t>
    </rPh>
    <rPh sb="2" eb="4">
      <t>ギョウム</t>
    </rPh>
    <rPh sb="4" eb="6">
      <t>メイショウ</t>
    </rPh>
    <phoneticPr fontId="4"/>
  </si>
  <si>
    <t>補助対象期間</t>
    <rPh sb="0" eb="4">
      <t>ホジョタイショウ</t>
    </rPh>
    <phoneticPr fontId="4"/>
  </si>
  <si>
    <t>委託契約期間</t>
    <rPh sb="0" eb="4">
      <t>イタクケイヤク</t>
    </rPh>
    <rPh sb="4" eb="6">
      <t>キカン</t>
    </rPh>
    <phoneticPr fontId="4"/>
  </si>
  <si>
    <t>契約内容・支払根拠資料</t>
    <rPh sb="0" eb="4">
      <t>ケイヤクナイヨウ</t>
    </rPh>
    <rPh sb="5" eb="7">
      <t>シハライ</t>
    </rPh>
    <rPh sb="7" eb="11">
      <t>コンキョシリョウ</t>
    </rPh>
    <phoneticPr fontId="4"/>
  </si>
  <si>
    <t>契約内容根拠資料</t>
    <rPh sb="0" eb="4">
      <t>ケイヤクナイヨウ</t>
    </rPh>
    <rPh sb="4" eb="8">
      <t>コンキョシリョウ</t>
    </rPh>
    <phoneticPr fontId="4"/>
  </si>
  <si>
    <t>(６)ＢＩＭ講習の実施費用（受講者名簿）</t>
    <rPh sb="6" eb="8">
      <t>コウシュウ</t>
    </rPh>
    <rPh sb="9" eb="11">
      <t>ジッシ</t>
    </rPh>
    <rPh sb="11" eb="13">
      <t>ヒヨウ</t>
    </rPh>
    <rPh sb="14" eb="17">
      <t>ジュコウシャ</t>
    </rPh>
    <rPh sb="17" eb="19">
      <t>メイボ</t>
    </rPh>
    <phoneticPr fontId="2"/>
  </si>
  <si>
    <t>参加者</t>
    <rPh sb="0" eb="3">
      <t>サンカシャ</t>
    </rPh>
    <phoneticPr fontId="4"/>
  </si>
  <si>
    <t>所属会社・部署</t>
    <rPh sb="0" eb="4">
      <t>ショゾクカイシャ</t>
    </rPh>
    <rPh sb="5" eb="7">
      <t>ブショ</t>
    </rPh>
    <phoneticPr fontId="4"/>
  </si>
  <si>
    <t>名</t>
  </si>
  <si>
    <t>&lt;代表事業者・協力事業者社員又は派遣社員による配置の場合&gt;</t>
    <phoneticPr fontId="4"/>
  </si>
  <si>
    <t>ユニオンシステム株式会社</t>
    <phoneticPr fontId="7"/>
  </si>
  <si>
    <t>株式会社ソフトウェアセンター</t>
    <phoneticPr fontId="4"/>
  </si>
  <si>
    <t>株式会社カルテック</t>
    <phoneticPr fontId="7"/>
  </si>
  <si>
    <t>株式会社ソフトウェアセンター</t>
    <phoneticPr fontId="7"/>
  </si>
  <si>
    <t>Revitから抽出したデータを用いて熱負荷計算・省エネ計算等を行う</t>
  </si>
  <si>
    <t>Revitから省エネ計算に用いるデータ連携を行う</t>
  </si>
  <si>
    <t>AReX-Style　AX-Starter Collection</t>
  </si>
  <si>
    <t>株式会社ビム・アーキテクツ</t>
  </si>
  <si>
    <t>Revitの拡張機能で基本設計のBIM業務及びFamily活用を支援する</t>
  </si>
  <si>
    <t>AReX-Style　AX-Design  Collection</t>
  </si>
  <si>
    <t>Revitの拡張機能で基本〜実施設計のBIM業務及びFamily活用を支援する</t>
  </si>
  <si>
    <t>AReX-Style　AX-SC  Collection</t>
  </si>
  <si>
    <t>Revitの拡張機能で生産設計・施工のBIM業務及びFamily活用を支援する</t>
  </si>
  <si>
    <t>AReX-Style　AX-Manage   Collection</t>
  </si>
  <si>
    <t>Revitの拡張機能で建設ライフサイクルのBIM業務を支援する</t>
  </si>
  <si>
    <t>AReX-Style　AX-Family</t>
  </si>
  <si>
    <t>Revitの拡張機能でFamilyのライブラリ及び作成・管理業務を支援する</t>
  </si>
  <si>
    <t>AReX-Style　AX-Planner</t>
  </si>
  <si>
    <t>Revitの拡張機能で基本設計のBIM業務を支援する</t>
  </si>
  <si>
    <t>AReX-Style　AX-DD</t>
  </si>
  <si>
    <t>Revitの拡張機能で基本〜実施設計のBIM業務を支援する</t>
  </si>
  <si>
    <t>AReX-Style　AX-ST</t>
  </si>
  <si>
    <t>Revitの拡張機能で構造設計のBIM業務を支援する</t>
  </si>
  <si>
    <t>AReX-Style　AX-CM</t>
  </si>
  <si>
    <t>Revitの拡張機能で生産設計・施工のBIM業務を支援する</t>
  </si>
  <si>
    <t>AReX-Style　AX-Cost</t>
  </si>
  <si>
    <t>Revitの拡張機能でBIMモデルからの数量算出とコスト算出を支援する</t>
  </si>
  <si>
    <t>AReX-Style　AX-FM</t>
  </si>
  <si>
    <t>維持管理</t>
  </si>
  <si>
    <t>Revitの拡張機能でBIMモデルとExcelを連携して維持管理BIMを支援する</t>
  </si>
  <si>
    <t>AReX-Style　AX-DM</t>
  </si>
  <si>
    <t>Revitの拡張機能でBIMモデルのデータ管理と運用を支援する</t>
  </si>
  <si>
    <t>株式会社コミュニケーションシステム</t>
  </si>
  <si>
    <t>拡張</t>
    <phoneticPr fontId="4"/>
  </si>
  <si>
    <t>Revit上で、逆斜線・逆日影ボリュームスタディ、日影計算、天空率計算を可能にしするソフト</t>
  </si>
  <si>
    <t>3D点群データ合成処理ソフト</t>
  </si>
  <si>
    <t>株式会社アーキテック</t>
    <phoneticPr fontId="7"/>
  </si>
  <si>
    <t>株式会社インフォマティクス</t>
  </si>
  <si>
    <t>ドローン撮影画像を３次元化するクラウドサービス。BIMデータをインポートして重ねて表示</t>
  </si>
  <si>
    <t>パソコン、関連機器等有形物の場合(関連費)</t>
    <rPh sb="17" eb="20">
      <t>カンレンヒ</t>
    </rPh>
    <phoneticPr fontId="4"/>
  </si>
  <si>
    <t>R4-5年度
プロジェクト番号</t>
    <rPh sb="4" eb="6">
      <t>ネンド</t>
    </rPh>
    <rPh sb="13" eb="15">
      <t>バンゴウ</t>
    </rPh>
    <phoneticPr fontId="4"/>
  </si>
  <si>
    <t>開始時点</t>
    <rPh sb="0" eb="2">
      <t>カイシ</t>
    </rPh>
    <rPh sb="2" eb="4">
      <t>ジテン</t>
    </rPh>
    <phoneticPr fontId="4"/>
  </si>
  <si>
    <t>終了時点</t>
    <rPh sb="0" eb="2">
      <t>シュウリョウ</t>
    </rPh>
    <rPh sb="2" eb="4">
      <t>ジテン</t>
    </rPh>
    <phoneticPr fontId="4"/>
  </si>
  <si>
    <t>登録
No.</t>
    <phoneticPr fontId="7"/>
  </si>
  <si>
    <t>商品名</t>
    <phoneticPr fontId="7"/>
  </si>
  <si>
    <t>メーカー名</t>
    <phoneticPr fontId="7"/>
  </si>
  <si>
    <t>分類①</t>
    <phoneticPr fontId="7"/>
  </si>
  <si>
    <t>分類②</t>
    <phoneticPr fontId="7"/>
  </si>
  <si>
    <t>主な機能</t>
    <phoneticPr fontId="7"/>
  </si>
  <si>
    <t>拡張</t>
    <phoneticPr fontId="7"/>
  </si>
  <si>
    <t>単独</t>
    <phoneticPr fontId="7"/>
  </si>
  <si>
    <t>付加要素・ライブラリ等</t>
    <phoneticPr fontId="7"/>
  </si>
  <si>
    <t>GLOOBE Architect（基本）</t>
    <phoneticPr fontId="7"/>
  </si>
  <si>
    <t>GLOOBE Construction（基本）</t>
    <phoneticPr fontId="7"/>
  </si>
  <si>
    <t>GLOOBE Architect（躯体図出力）</t>
    <phoneticPr fontId="7"/>
  </si>
  <si>
    <t>躯体図出力</t>
    <phoneticPr fontId="7"/>
  </si>
  <si>
    <t>仮設計画モデル</t>
    <phoneticPr fontId="7"/>
  </si>
  <si>
    <t>工程・数量積算・シミュレーション</t>
    <phoneticPr fontId="7"/>
  </si>
  <si>
    <t>土工計画モデル</t>
    <phoneticPr fontId="7"/>
  </si>
  <si>
    <t>BIMソフトウェア、造園・外構設計、ホール照明設計など</t>
    <phoneticPr fontId="7"/>
  </si>
  <si>
    <t>BIMソフトウェア、造園・外構設計など</t>
    <phoneticPr fontId="7"/>
  </si>
  <si>
    <t>クラウド環境</t>
    <phoneticPr fontId="7"/>
  </si>
  <si>
    <t>構造向けBIMソフトウェア</t>
    <phoneticPr fontId="7"/>
  </si>
  <si>
    <t>構造解析・計算・構造モデル</t>
    <phoneticPr fontId="7"/>
  </si>
  <si>
    <t>構造モデル作成</t>
    <phoneticPr fontId="7"/>
  </si>
  <si>
    <t>鉄骨構造モデル</t>
    <phoneticPr fontId="7"/>
  </si>
  <si>
    <t>構造計算</t>
    <phoneticPr fontId="7"/>
  </si>
  <si>
    <t>構造モデル作成（各構造計算ソフトとBIMを繋げることが可能）</t>
    <phoneticPr fontId="7"/>
  </si>
  <si>
    <t>配筋モデリング、数量積算、鉄筋施工図、配筋納まり図</t>
    <phoneticPr fontId="7"/>
  </si>
  <si>
    <t>構造計算結果からRevitモデルを生成　Revitプラグイン</t>
    <phoneticPr fontId="7"/>
  </si>
  <si>
    <t>現場ナビ３D鉄筋</t>
    <phoneticPr fontId="7"/>
  </si>
  <si>
    <t>鉄筋の詳細検討</t>
    <phoneticPr fontId="7"/>
  </si>
  <si>
    <t>設備設計</t>
    <phoneticPr fontId="7"/>
  </si>
  <si>
    <t>設備BIMモデル作成</t>
    <phoneticPr fontId="7"/>
  </si>
  <si>
    <t>四電工</t>
    <phoneticPr fontId="7"/>
  </si>
  <si>
    <t>株式会社日積サーベイ</t>
    <phoneticPr fontId="7"/>
  </si>
  <si>
    <t>積算</t>
    <phoneticPr fontId="7"/>
  </si>
  <si>
    <t>積算ソフト</t>
    <phoneticPr fontId="7"/>
  </si>
  <si>
    <t>協栄産業株式会社</t>
    <phoneticPr fontId="24"/>
  </si>
  <si>
    <t>概算積算</t>
    <phoneticPr fontId="7"/>
  </si>
  <si>
    <t>環境シミュレーション・解析</t>
    <phoneticPr fontId="7"/>
  </si>
  <si>
    <t>株式会社アドバンスドナレッジ研究所</t>
    <phoneticPr fontId="7"/>
  </si>
  <si>
    <t>気流解析／環境シミュレーション</t>
    <phoneticPr fontId="7"/>
  </si>
  <si>
    <t>避難シミュレーション</t>
    <phoneticPr fontId="7"/>
  </si>
  <si>
    <t>火災シミュレーション</t>
    <phoneticPr fontId="7"/>
  </si>
  <si>
    <t>建物の省エネ計算・一次エネルギー計算</t>
    <phoneticPr fontId="7"/>
  </si>
  <si>
    <t>室内・外環境シミュレーション</t>
    <phoneticPr fontId="7"/>
  </si>
  <si>
    <t>ビューワー/統合モデルソフトウェア</t>
    <phoneticPr fontId="7"/>
  </si>
  <si>
    <t>BIMx サブスクリプション 1年</t>
    <phoneticPr fontId="7"/>
  </si>
  <si>
    <t>BIMプロジェクト情報のコラボレーションツール</t>
    <phoneticPr fontId="7"/>
  </si>
  <si>
    <t>GLOOBE Model Viewer出力</t>
    <phoneticPr fontId="7"/>
  </si>
  <si>
    <t>ビューワアプリデータ出力</t>
    <phoneticPr fontId="7"/>
  </si>
  <si>
    <t>3D点群処理システム</t>
    <phoneticPr fontId="7"/>
  </si>
  <si>
    <t>多機能ビューワ</t>
    <phoneticPr fontId="7"/>
  </si>
  <si>
    <t>日影、斜線、天空率等計算　各BIMソフト　プラグイン</t>
    <phoneticPr fontId="7"/>
  </si>
  <si>
    <t>Enscape社</t>
    <phoneticPr fontId="7"/>
  </si>
  <si>
    <t>施工BIMソフト　ArchiCADプラグイン</t>
    <phoneticPr fontId="7"/>
  </si>
  <si>
    <t>AR多機能ビューワ、検査・納まり検討</t>
    <phoneticPr fontId="7"/>
  </si>
  <si>
    <t>株式会社イズミコンサルティング</t>
  </si>
  <si>
    <t>STABRO負荷計算</t>
    <phoneticPr fontId="25"/>
  </si>
  <si>
    <t>株式会社ファーストクルー</t>
    <phoneticPr fontId="7"/>
  </si>
  <si>
    <t>単独</t>
    <phoneticPr fontId="14"/>
  </si>
  <si>
    <t>AR技術でBIMモデルと現風景をタブレット上に投影し可視化する。</t>
    <phoneticPr fontId="14"/>
  </si>
  <si>
    <t>ボリュームチェック、日影、斜線、天空率、LVS、避難経路、省エネ計算</t>
    <phoneticPr fontId="14"/>
  </si>
  <si>
    <t>Leica iCON Build(旧名称：iCON　TPS）</t>
    <phoneticPr fontId="4"/>
  </si>
  <si>
    <t>ライカジオシステムズ株式会社</t>
    <phoneticPr fontId="7"/>
  </si>
  <si>
    <t>ANDPAD施工管理(ANDPAD図面BIMを併せて導入する場合に限る)</t>
    <phoneticPr fontId="14"/>
  </si>
  <si>
    <t>株式会社アンドパッド</t>
    <phoneticPr fontId="24"/>
  </si>
  <si>
    <t>ANDPAD図面BIM</t>
    <phoneticPr fontId="14"/>
  </si>
  <si>
    <t>BIM連携　CDE/ビュワー、自動積算・見積、スケジュール管理、5Dシュミレーション</t>
    <phoneticPr fontId="14"/>
  </si>
  <si>
    <t>Allplan 2022</t>
    <phoneticPr fontId="4"/>
  </si>
  <si>
    <t>鉄筋径・本数など配筋情報を入力し、半自動で鉄筋モデリングを行う、配筋検討ツール</t>
    <phoneticPr fontId="4"/>
  </si>
  <si>
    <t>日本ファブテック株式会社</t>
    <phoneticPr fontId="4"/>
  </si>
  <si>
    <t>鉄骨構造モデル</t>
    <phoneticPr fontId="4"/>
  </si>
  <si>
    <t>拡張</t>
    <phoneticPr fontId="14"/>
  </si>
  <si>
    <t>株式会社大林組</t>
    <phoneticPr fontId="14"/>
  </si>
  <si>
    <t>Revit、Archicadのモデルからその建物金額を算出するアドインソフト</t>
    <phoneticPr fontId="14"/>
  </si>
  <si>
    <t>shapespark</t>
    <phoneticPr fontId="7"/>
  </si>
  <si>
    <t>WEBで閲覧可能なVRを作成するためのソフト。Revitプラグインあり。</t>
    <phoneticPr fontId="14"/>
  </si>
  <si>
    <t>VRCOLLAB</t>
    <phoneticPr fontId="7"/>
  </si>
  <si>
    <t>BIMモデルをメタバース空間に変換、モデル内でミーティングが可能なアプリ。</t>
    <phoneticPr fontId="14"/>
  </si>
  <si>
    <t>CUPIXWORKS</t>
  </si>
  <si>
    <t>NTTコミュニケーション株式会社(総代理店)
株式会社STUDIO55（代理店）</t>
    <phoneticPr fontId="4"/>
  </si>
  <si>
    <t>360°カメラで現場のデジタルツインを作成、BIMモデルとの比較が可能なツール。</t>
    <phoneticPr fontId="14"/>
  </si>
  <si>
    <t>3DモデルをARコンテンツに変換し、現場作業者への指示や確認等に利用します</t>
    <phoneticPr fontId="14"/>
  </si>
  <si>
    <t>Vuforia Studioで作成したコンテンツをタブレットや携帯端末等で閲覧します</t>
    <phoneticPr fontId="14"/>
  </si>
  <si>
    <t>Photoruction
(BIMオプションとセットに限る)</t>
    <phoneticPr fontId="4"/>
  </si>
  <si>
    <t>クラウド環境</t>
    <phoneticPr fontId="14"/>
  </si>
  <si>
    <t>携帯端末でも利用可能なBIMビューワ / BIMモデルを基に配筋検査準備を自動化</t>
    <phoneticPr fontId="14"/>
  </si>
  <si>
    <t>Tekla Model Sharing</t>
    <phoneticPr fontId="7"/>
  </si>
  <si>
    <t>株式会社トリンブル・ソリューションズ</t>
    <phoneticPr fontId="14"/>
  </si>
  <si>
    <t>Tekla Structuresモデルを複数拠点で同時編集作業が可能</t>
    <phoneticPr fontId="14"/>
  </si>
  <si>
    <t>Archicad・Revitから省エネ計算に用いるデータ連携を行う</t>
    <phoneticPr fontId="14"/>
  </si>
  <si>
    <t>Archicad・Revitから抽出したデータを用いて省エネ計算等を行う</t>
    <phoneticPr fontId="14"/>
  </si>
  <si>
    <t>BUILD.一貫Ⅵ
(BIMとの連携が可能となるプレミアムモードを導入する場合に限る)</t>
    <phoneticPr fontId="4"/>
  </si>
  <si>
    <t>ClassNK-PEERLESS</t>
    <phoneticPr fontId="4"/>
  </si>
  <si>
    <t>L'OCZHIT</t>
    <phoneticPr fontId="4"/>
  </si>
  <si>
    <t>建築鉄骨業向けのBIMのMRビュワー。製作や検査業務を効率化する。</t>
    <phoneticPr fontId="14"/>
  </si>
  <si>
    <t>One Click LCA</t>
    <phoneticPr fontId="4"/>
  </si>
  <si>
    <t>BIMデータと連携し、建物のCO2排出量を算定するソフトウェア</t>
    <phoneticPr fontId="14"/>
  </si>
  <si>
    <t>Microsoft HoloLens 2</t>
    <phoneticPr fontId="4"/>
  </si>
  <si>
    <t>InfiPoints</t>
    <phoneticPr fontId="4"/>
  </si>
  <si>
    <t>3次元計測データ（点群）から3Dモデルを自動生成しBIMソフトに連携</t>
    <phoneticPr fontId="14"/>
  </si>
  <si>
    <t>拡張</t>
    <phoneticPr fontId="1"/>
  </si>
  <si>
    <t>Rebroで生成されたインサート墨出しポイントの現場実寸投影</t>
    <phoneticPr fontId="14"/>
  </si>
  <si>
    <t>MAGNET Collage Web</t>
    <phoneticPr fontId="4"/>
  </si>
  <si>
    <t>株式会社トプコン</t>
    <phoneticPr fontId="7"/>
  </si>
  <si>
    <t>Trimble Field Link</t>
    <phoneticPr fontId="4"/>
  </si>
  <si>
    <t>BIMモデルを読込み、施工の位置出しから確認までサポートする計測作業アプリ</t>
    <phoneticPr fontId="7"/>
  </si>
  <si>
    <t>Trimble RTS771</t>
    <phoneticPr fontId="4"/>
  </si>
  <si>
    <t>BIM専用墨出し機器、レーザ、ノンプリズム搭載 Field Link用HW</t>
    <phoneticPr fontId="7"/>
  </si>
  <si>
    <t>BIM専用墨出し機器、グリーンレーザ、カメラ搭載 Field Link用HW</t>
    <phoneticPr fontId="7"/>
  </si>
  <si>
    <t>BIM専用墨出し機器、レーザ、長距離ノンプリズム搭載 Field Link用HW</t>
    <phoneticPr fontId="7"/>
  </si>
  <si>
    <t>Tenkai_Pro</t>
    <phoneticPr fontId="4"/>
  </si>
  <si>
    <t>BIMデータから型枠加工図を作成するソフト</t>
    <phoneticPr fontId="7"/>
  </si>
  <si>
    <t>BIMデータから型枠加工図を作成し支保工計算も行うソフト</t>
    <phoneticPr fontId="7"/>
  </si>
  <si>
    <t>Taiseki_Pro</t>
    <phoneticPr fontId="4"/>
  </si>
  <si>
    <t>BIMデータからコンクリート量・型枠数量を積算するソフト</t>
    <phoneticPr fontId="7"/>
  </si>
  <si>
    <t>BIMデータからコンクリート量・型枠数量を積算し支保工計算をするソフト</t>
    <phoneticPr fontId="7"/>
  </si>
  <si>
    <t>BIMデータから支保工計算を行うソフト</t>
    <phoneticPr fontId="7"/>
  </si>
  <si>
    <t>Tenkai_Pro又はTaiseki_Pro連携の入力支援機能</t>
    <phoneticPr fontId="7"/>
  </si>
  <si>
    <t>Tenkai_Pro加工図連携の支援機能</t>
    <phoneticPr fontId="7"/>
  </si>
  <si>
    <t>Taiseki_Pro連携の工程進捗管理機能</t>
    <phoneticPr fontId="7"/>
  </si>
  <si>
    <t>一貫構造計算ソフト　解析規模：無制限</t>
    <phoneticPr fontId="7"/>
  </si>
  <si>
    <t>SEIN La CREA-CE Premium</t>
    <phoneticPr fontId="7"/>
  </si>
  <si>
    <t>一貫構造計算ソフト　解析規模：柱600、大梁1,200部材</t>
    <phoneticPr fontId="7"/>
  </si>
  <si>
    <t>RevitとSEIN La CREAの双方向データ連携アドインソフト</t>
    <phoneticPr fontId="7"/>
  </si>
  <si>
    <t>ST-bridgeファイルとSEIN La CREAの双方向データ変換ソフト</t>
    <phoneticPr fontId="7"/>
  </si>
  <si>
    <t>BricsCAD BIM シングルユーザーライセンス</t>
    <phoneticPr fontId="4"/>
  </si>
  <si>
    <t>BIM機能（AIクイックビルディング・点群・IFC対応）に機械設計機能を追加</t>
    <phoneticPr fontId="7"/>
  </si>
  <si>
    <t>建築向けBIMソフトウェア</t>
    <phoneticPr fontId="7"/>
  </si>
  <si>
    <t>RevitのアドインプログラムでBIMモデルの作成をサポートする便利ツール</t>
    <phoneticPr fontId="7"/>
  </si>
  <si>
    <t>IFC統合ビューア及びBIM情報管理ツール</t>
    <phoneticPr fontId="7"/>
  </si>
  <si>
    <t>RevitとS/F REAL4のデータ連携　Revitのアドインソフト</t>
    <phoneticPr fontId="7"/>
  </si>
  <si>
    <t>RevitとS/F REAL4のデータ連携　S/F Real4のオプション</t>
    <phoneticPr fontId="7"/>
  </si>
  <si>
    <t>TOOLS Touch CAMERA</t>
    <phoneticPr fontId="4"/>
  </si>
  <si>
    <t>株式会社ツールズ</t>
    <phoneticPr fontId="1"/>
  </si>
  <si>
    <t>検査ツール　杭検査・配筋検査・継ぎ手検査・鉄骨検査・仕上げ検査・間仕切り検査</t>
    <phoneticPr fontId="7"/>
  </si>
  <si>
    <t>コンクリート　打設計画・検査・進捗管理・デリバリー連携</t>
    <phoneticPr fontId="7"/>
  </si>
  <si>
    <t>FILDER CeeD</t>
    <phoneticPr fontId="4"/>
  </si>
  <si>
    <t>設備BIMモデル作成</t>
    <phoneticPr fontId="1"/>
  </si>
  <si>
    <t>株式会社トプコン</t>
    <phoneticPr fontId="1"/>
  </si>
  <si>
    <t>位置出し機「楽位置」で使用する座標値データをBIMから一括出力するソフト。</t>
    <phoneticPr fontId="1"/>
  </si>
  <si>
    <t>楽位置</t>
    <phoneticPr fontId="1"/>
  </si>
  <si>
    <t>単独</t>
    <phoneticPr fontId="1"/>
  </si>
  <si>
    <t>BIMデータを立体表示するVR(仮想現実)デバイス</t>
    <phoneticPr fontId="4"/>
  </si>
  <si>
    <t>ライカジオシステムズ株式会社</t>
    <phoneticPr fontId="1"/>
  </si>
  <si>
    <t>StreamBIM</t>
    <phoneticPr fontId="4"/>
  </si>
  <si>
    <t>IFCデータ等をメンバーで共有できるCDEブラウザアプリ</t>
    <phoneticPr fontId="1"/>
  </si>
  <si>
    <t>株式会社YSLソリューション</t>
    <phoneticPr fontId="4"/>
  </si>
  <si>
    <t>BYOデバイス用(ipad、android端末etc)ビューワ、BIMデータ現場重畳、干渉・埋設確認</t>
    <phoneticPr fontId="4"/>
  </si>
  <si>
    <t>BIMデータの共有、タスク管理、MR/AR変換用ブラウザCDEアプリ</t>
    <phoneticPr fontId="4"/>
  </si>
  <si>
    <t>SketchUp</t>
    <phoneticPr fontId="4"/>
  </si>
  <si>
    <t>AR,VR,MRを含めたビューワ、モデルのチェック、iPadによるコミュニケーションなど（3Dモデル作成・修正を含む）</t>
    <phoneticPr fontId="4"/>
  </si>
  <si>
    <t>構造モデル作成、設計変更に対応した差分更新可能</t>
    <phoneticPr fontId="1"/>
  </si>
  <si>
    <t>「SIRBIM」の構造モデルからRevitモデルを生成　Revitアドイン</t>
    <phoneticPr fontId="1"/>
  </si>
  <si>
    <t>「SIRBIM」の構造モデルからArchicadモデルを生成　Archicadプラグイン</t>
    <phoneticPr fontId="1"/>
  </si>
  <si>
    <t>構造躯体情報を元に梁の貫通孔設置可能範囲をモデル化する　Revitアドイン</t>
    <phoneticPr fontId="1"/>
  </si>
  <si>
    <t>構造躯体情報を元に梁の貫通孔設置可能範囲をモデル化する　Archicadプラグイン</t>
    <phoneticPr fontId="1"/>
  </si>
  <si>
    <t>生活産業研究所株式会社</t>
    <phoneticPr fontId="1"/>
  </si>
  <si>
    <t>KOLC＋（コルクプラス）</t>
    <phoneticPr fontId="4"/>
  </si>
  <si>
    <t>AIエンジンで現場や施設の360°ストリートビューを自動生成。360°画像とBIMモデルとの比較機能を搭載</t>
    <phoneticPr fontId="1"/>
  </si>
  <si>
    <t>株式会社タイワ</t>
    <phoneticPr fontId="4"/>
  </si>
  <si>
    <t>Solibri Office 保守サービス</t>
    <phoneticPr fontId="4"/>
  </si>
  <si>
    <t>BIMXD</t>
    <phoneticPr fontId="4"/>
  </si>
  <si>
    <t>株式会社タイワ</t>
    <phoneticPr fontId="1"/>
  </si>
  <si>
    <t>Vizit Viewer（Exporterを導入する場合に限る）</t>
    <phoneticPr fontId="4"/>
  </si>
  <si>
    <t>Super Build／SS7 Op.積算</t>
    <phoneticPr fontId="4"/>
  </si>
  <si>
    <t>Fuzor Virtual Design Construction</t>
    <phoneticPr fontId="4"/>
  </si>
  <si>
    <t>創心アーキプラン</t>
    <phoneticPr fontId="1"/>
  </si>
  <si>
    <t>ビジュアライズ、データ統合、ビューワー、コラボレーション、4D/5D作成</t>
    <phoneticPr fontId="1"/>
  </si>
  <si>
    <t>ビジュアライズ、データ統合、ビューワー、コラボレーション</t>
    <phoneticPr fontId="1"/>
  </si>
  <si>
    <t>ビジュアライズ、データ統合、ビューワー</t>
    <phoneticPr fontId="1"/>
  </si>
  <si>
    <t>みつもりくんdee</t>
    <phoneticPr fontId="4"/>
  </si>
  <si>
    <t>VDIクラウド for デジタルツイン</t>
    <phoneticPr fontId="4"/>
  </si>
  <si>
    <t>FILDER Cube</t>
    <phoneticPr fontId="4"/>
  </si>
  <si>
    <t>設備BIMモデル作成</t>
    <phoneticPr fontId="4"/>
  </si>
  <si>
    <t>BIM 360 Docs</t>
    <phoneticPr fontId="4"/>
  </si>
  <si>
    <t>BIM連携　建設ドキュメント管理ソフトウェア</t>
    <phoneticPr fontId="1"/>
  </si>
  <si>
    <t>BIM連携　設計コラボレーションソフトウェア</t>
    <phoneticPr fontId="1"/>
  </si>
  <si>
    <t>BIM連携　コラボレーションソフトウェア</t>
    <phoneticPr fontId="1"/>
  </si>
  <si>
    <t>BIM連携　施工管理ソフトウェア</t>
    <phoneticPr fontId="1"/>
  </si>
  <si>
    <t>Archicad Collaborate Subscription</t>
    <phoneticPr fontId="4"/>
  </si>
  <si>
    <t>株式会社ビム・アーキテクツ</t>
    <phoneticPr fontId="4"/>
  </si>
  <si>
    <t>TP-Rlink</t>
    <phoneticPr fontId="4"/>
  </si>
  <si>
    <t>Cyclone RESISTER 360 PLUS</t>
    <phoneticPr fontId="4"/>
  </si>
  <si>
    <t>2D施工図/3D設計モデル等のAR/MR現場実寸投影　合意形成/納まり検討等</t>
  </si>
  <si>
    <t>DatuBIM</t>
    <phoneticPr fontId="4"/>
  </si>
  <si>
    <t>GyroEye Webデータコンバータ</t>
  </si>
  <si>
    <t>GyroEye ビューワ(HoloLens 2用アプリ)</t>
  </si>
  <si>
    <t>Volumeパック（No.88ADS-BT+No.240MassPlan+No.124求積ツールのセット）</t>
  </si>
  <si>
    <t>生活産業研究所株式会社</t>
    <phoneticPr fontId="4"/>
  </si>
  <si>
    <t>ADS-BT（No.88)、MassPlan(No.240)、求積ツール(No.124）のボリュームパック</t>
  </si>
  <si>
    <t>Azure Virtual Desktop</t>
    <phoneticPr fontId="4"/>
  </si>
  <si>
    <t>Microsoft Azure（パブリッククラウド）上のVDI（仮想マシン）でBIMソフトウェアを利用可能</t>
  </si>
  <si>
    <t>ホームズ君　構造EX</t>
  </si>
  <si>
    <t>株式会社インテグラル</t>
  </si>
  <si>
    <t>建築基準法仕様規定、耐震等級判定、許容応力度計算、構造図、確認申請</t>
  </si>
  <si>
    <t>AI Structure</t>
  </si>
  <si>
    <t>株式会社U'sFactory</t>
  </si>
  <si>
    <t>建築構造図面の部材リストをAIで自動解析（解析結果の利用にはBI Structureが必要）</t>
  </si>
  <si>
    <t>BI Structure</t>
  </si>
  <si>
    <t>構造モデルの作成</t>
  </si>
  <si>
    <t>Import BI Structure for Archicad</t>
  </si>
  <si>
    <t>BI Structureで作成した構造モデルからArchicadモデルを作成</t>
  </si>
  <si>
    <t>BIMプロジェクトプラットフォーム(共通データ環境)</t>
  </si>
  <si>
    <t>MREAL S1</t>
  </si>
  <si>
    <t>キヤノン株式会社</t>
    <rPh sb="4" eb="8">
      <t>カブシキカイシャ</t>
    </rPh>
    <phoneticPr fontId="1"/>
  </si>
  <si>
    <t>BIMモデルを立体表示するMRヘッドマウントディスプレイ</t>
  </si>
  <si>
    <t>MREAL X1</t>
  </si>
  <si>
    <t>MRP CORE FOR HMD LC</t>
    <phoneticPr fontId="4"/>
  </si>
  <si>
    <t>キヤノン株式会社</t>
    <rPh sb="4" eb="8">
      <t>カブシキカイシャ</t>
    </rPh>
    <phoneticPr fontId="4"/>
  </si>
  <si>
    <t>CGと現実空間の位置合わせ等のMR基本機能ソフト</t>
    <rPh sb="3" eb="7">
      <t>ゲンジツクウカン</t>
    </rPh>
    <rPh sb="8" eb="11">
      <t>イチア</t>
    </rPh>
    <rPh sb="13" eb="14">
      <t>ナド</t>
    </rPh>
    <rPh sb="17" eb="19">
      <t>キホン</t>
    </rPh>
    <rPh sb="19" eb="21">
      <t>キノウ</t>
    </rPh>
    <phoneticPr fontId="4"/>
  </si>
  <si>
    <t>MRP CORE FOR HMD LTLC</t>
    <phoneticPr fontId="4"/>
  </si>
  <si>
    <t>CGと現実空間の位置合わせ等のMR基本機能ソフト長期利用</t>
    <rPh sb="3" eb="7">
      <t>ゲンジツクウカン</t>
    </rPh>
    <rPh sb="8" eb="11">
      <t>イチア</t>
    </rPh>
    <rPh sb="13" eb="14">
      <t>ナド</t>
    </rPh>
    <rPh sb="17" eb="19">
      <t>キホン</t>
    </rPh>
    <rPh sb="19" eb="21">
      <t>キノウ</t>
    </rPh>
    <rPh sb="24" eb="26">
      <t>チョウキ</t>
    </rPh>
    <rPh sb="26" eb="28">
      <t>リヨウ</t>
    </rPh>
    <phoneticPr fontId="4"/>
  </si>
  <si>
    <t>MRP COLOR MASKING LC</t>
    <phoneticPr fontId="4"/>
  </si>
  <si>
    <t>MRの仮想空間で手を表示する拡張機能ソフト</t>
    <rPh sb="3" eb="5">
      <t>カソウ</t>
    </rPh>
    <rPh sb="5" eb="7">
      <t>クウカン</t>
    </rPh>
    <rPh sb="8" eb="9">
      <t>テ</t>
    </rPh>
    <rPh sb="10" eb="12">
      <t>ヒョウジ</t>
    </rPh>
    <rPh sb="14" eb="18">
      <t>カクチョウキノウ</t>
    </rPh>
    <phoneticPr fontId="4"/>
  </si>
  <si>
    <t>MRP COLOR MASKING LTLC</t>
    <phoneticPr fontId="4"/>
  </si>
  <si>
    <t>MRの仮想空間で手を表示する拡張機能ソフト長期利用</t>
    <rPh sb="3" eb="5">
      <t>カソウ</t>
    </rPh>
    <rPh sb="5" eb="7">
      <t>クウカン</t>
    </rPh>
    <rPh sb="8" eb="9">
      <t>テ</t>
    </rPh>
    <rPh sb="10" eb="12">
      <t>ヒョウジ</t>
    </rPh>
    <rPh sb="14" eb="18">
      <t>カクチョウキノウ</t>
    </rPh>
    <rPh sb="21" eb="25">
      <t>チョウキリヨウ</t>
    </rPh>
    <phoneticPr fontId="4"/>
  </si>
  <si>
    <t>MRP TARGET LC</t>
    <phoneticPr fontId="4"/>
  </si>
  <si>
    <t>MRの仮想空間で現実物にCGを重畳する拡張機能ソフト</t>
    <rPh sb="3" eb="5">
      <t>カソウ</t>
    </rPh>
    <rPh sb="5" eb="7">
      <t>クウカン</t>
    </rPh>
    <rPh sb="8" eb="10">
      <t>ゲンジツ</t>
    </rPh>
    <rPh sb="10" eb="11">
      <t>ブツ</t>
    </rPh>
    <rPh sb="15" eb="17">
      <t>チョウジョウ</t>
    </rPh>
    <rPh sb="19" eb="23">
      <t>カクチョウキノウ</t>
    </rPh>
    <phoneticPr fontId="4"/>
  </si>
  <si>
    <t>MRP TARGET LTLC</t>
    <phoneticPr fontId="4"/>
  </si>
  <si>
    <t>MRの仮想空間で現実物にCGを重畳する拡張機能ソフト長期利用</t>
    <rPh sb="3" eb="5">
      <t>カソウ</t>
    </rPh>
    <rPh sb="5" eb="7">
      <t>クウカン</t>
    </rPh>
    <rPh sb="8" eb="10">
      <t>ゲンジツ</t>
    </rPh>
    <rPh sb="10" eb="11">
      <t>ブツ</t>
    </rPh>
    <rPh sb="15" eb="17">
      <t>チョウジョウ</t>
    </rPh>
    <rPh sb="19" eb="23">
      <t>カクチョウキノウ</t>
    </rPh>
    <rPh sb="26" eb="28">
      <t>チョウキ</t>
    </rPh>
    <rPh sb="28" eb="30">
      <t>リヨウ</t>
    </rPh>
    <phoneticPr fontId="4"/>
  </si>
  <si>
    <t>MREAL Visualizer LC</t>
    <phoneticPr fontId="4"/>
  </si>
  <si>
    <t>MRPと連携しBIMモデルをMR用にCG描画するビューワ</t>
    <rPh sb="16" eb="17">
      <t>ヨウ</t>
    </rPh>
    <rPh sb="20" eb="22">
      <t>ビョウガ</t>
    </rPh>
    <phoneticPr fontId="4"/>
  </si>
  <si>
    <t>MREAL Visualizer  LTLC</t>
    <phoneticPr fontId="4"/>
  </si>
  <si>
    <t>MRPと連携しBIMモデルをMR用にCG描画するビューワ長期利用</t>
    <rPh sb="16" eb="17">
      <t>ヨウ</t>
    </rPh>
    <rPh sb="20" eb="22">
      <t>ビョウガ</t>
    </rPh>
    <rPh sb="28" eb="32">
      <t>チョウキリヨウ</t>
    </rPh>
    <phoneticPr fontId="4"/>
  </si>
  <si>
    <t>②　同じ講習の場合は、カリキュラム等の根拠資料は、同じ添付書類Noを記載してください。</t>
  </si>
  <si>
    <t>BIMcloud SaaS 1ヶ月</t>
  </si>
  <si>
    <t>CAD on AVD</t>
    <phoneticPr fontId="7"/>
  </si>
  <si>
    <t>クラウド上の仮想デスクトップでBIMソフトウェアを操作できるシステム</t>
    <phoneticPr fontId="7"/>
  </si>
  <si>
    <t>MREAL Visualizer Element LC</t>
    <phoneticPr fontId="7"/>
  </si>
  <si>
    <t>キヤノン株式会社</t>
  </si>
  <si>
    <t>MREAL Visualizerの簡易機能コストダウン版アプリ</t>
    <phoneticPr fontId="7"/>
  </si>
  <si>
    <t>MREAL Visualizer Element LTLC</t>
    <phoneticPr fontId="7"/>
  </si>
  <si>
    <t>MREAL Visualizerの簡易機能コストダウン版アプリ長期利用</t>
    <phoneticPr fontId="7"/>
  </si>
  <si>
    <t>MREAL Visualizer Converter LC</t>
    <phoneticPr fontId="7"/>
  </si>
  <si>
    <t>BIMデータ等をVisualizer用データに変換するアプリ</t>
    <phoneticPr fontId="7"/>
  </si>
  <si>
    <t>MREAL Visualizer Converter LTLC</t>
    <phoneticPr fontId="7"/>
  </si>
  <si>
    <t>BIMデータ等をVisualizer用データに変換するアプリ長期利用</t>
    <phoneticPr fontId="7"/>
  </si>
  <si>
    <t>MREAL Visualizer Converter Plug-in for FBX LC</t>
    <phoneticPr fontId="7"/>
  </si>
  <si>
    <t>FBXフォーマット対応用のVisualizer専用アプリ</t>
    <phoneticPr fontId="7"/>
  </si>
  <si>
    <t>MREAL Visualizer Converter Plug-in for FBX LTLC</t>
    <phoneticPr fontId="7"/>
  </si>
  <si>
    <t>FBXフォーマット対応用のVisualizer専用アプリ長期利用</t>
    <phoneticPr fontId="7"/>
  </si>
  <si>
    <t>MREAL Visualizer Converter Plug-in for lFC LC</t>
    <phoneticPr fontId="7"/>
  </si>
  <si>
    <t>IFCフォーマット対応用のVisualizer専用アプリ</t>
    <phoneticPr fontId="7"/>
  </si>
  <si>
    <t>MREAL Visualizer Converter Plug-in for IFC LTLC</t>
    <phoneticPr fontId="7"/>
  </si>
  <si>
    <t>IFCフォーマット対応用のVisualizer専用アプリ長期利用</t>
    <phoneticPr fontId="7"/>
  </si>
  <si>
    <t>IF BOARD KIT IB-30 for MREAL S1</t>
    <phoneticPr fontId="7"/>
  </si>
  <si>
    <t>MREAL S1とタワー型PC接続用インターフェースボード</t>
    <phoneticPr fontId="7"/>
  </si>
  <si>
    <t>IF BOX KIT BX-30 for MREAL S1</t>
    <phoneticPr fontId="7"/>
  </si>
  <si>
    <t>MREAL S1とノート型PC接続用インターフェースBOX</t>
    <phoneticPr fontId="7"/>
  </si>
  <si>
    <t>IF BOARD KIT IB-40 for MREAL X1</t>
    <phoneticPr fontId="7"/>
  </si>
  <si>
    <t>キヤノン株式会社</t>
    <phoneticPr fontId="7"/>
  </si>
  <si>
    <t>MREAL X1とタワー型PC接続用インターフェースボード</t>
    <phoneticPr fontId="7"/>
  </si>
  <si>
    <t>IF BOX KIT BX-40 for MREAL X1</t>
    <phoneticPr fontId="7"/>
  </si>
  <si>
    <t>MREAL X1とノート型PC接続用インターフェースBOX</t>
    <phoneticPr fontId="7"/>
  </si>
  <si>
    <t>HAND HELD UNIT HH-3 for MREAL S1</t>
    <phoneticPr fontId="7"/>
  </si>
  <si>
    <t>MREAL S1を手持ち型にするためのオプション</t>
    <phoneticPr fontId="7"/>
  </si>
  <si>
    <t>HAND HELD UNIT HH-4 for MREAL X1</t>
    <phoneticPr fontId="7"/>
  </si>
  <si>
    <t>MREAL X1を手持ち型にするためのオプション</t>
    <phoneticPr fontId="7"/>
  </si>
  <si>
    <t>スパン数300、固有値解析、MSモデル、上部下部一体解析など『SS7』から拡張。</t>
    <phoneticPr fontId="7"/>
  </si>
  <si>
    <t>単体</t>
    <phoneticPr fontId="1"/>
  </si>
  <si>
    <t>Trimble Ri</t>
    <phoneticPr fontId="7"/>
  </si>
  <si>
    <t>V-Ray for SketchUp</t>
  </si>
  <si>
    <t>V-Ray for SketchUpは、SketchUpで作成した建築3Dモデルを高品質でリアルな画像やアニメーションにレンダリングするソフトウェアです。
建築デザイナーはより現実的で魅力的なビジュアルを効率的に作成することができます。</t>
    <phoneticPr fontId="7"/>
  </si>
  <si>
    <t>Rebro D</t>
    <phoneticPr fontId="7"/>
  </si>
  <si>
    <t>ダイキン工業株式会社</t>
    <phoneticPr fontId="7"/>
  </si>
  <si>
    <t>「Rebro」の機能はそのままに複数人でライセンスシェアできる設備CAD</t>
    <phoneticPr fontId="7"/>
  </si>
  <si>
    <t>Vectorworks Architect （スタンドアロン版 Service Selectバンドル）</t>
    <phoneticPr fontId="7"/>
  </si>
  <si>
    <t>ベクターワークスジャパン株式会社</t>
  </si>
  <si>
    <t>BIMソフトウェア（クラウドサービス等を含むサポートサービス付き）</t>
    <phoneticPr fontId="7"/>
  </si>
  <si>
    <t>Autodesk</t>
    <phoneticPr fontId="31"/>
  </si>
  <si>
    <t>単独</t>
    <rPh sb="0" eb="2">
      <t>タンドク</t>
    </rPh>
    <phoneticPr fontId="31"/>
  </si>
  <si>
    <t>建築設計CAD（サポート含む）</t>
    <rPh sb="0" eb="4">
      <t>ケンチクセッケイ</t>
    </rPh>
    <phoneticPr fontId="31"/>
  </si>
  <si>
    <t>拡張</t>
    <rPh sb="0" eb="2">
      <t>カクチョウ</t>
    </rPh>
    <phoneticPr fontId="31"/>
  </si>
  <si>
    <t>木質構造向け三次元設計プレカットCAD（サポート含む）</t>
    <rPh sb="0" eb="5">
      <t>モクシツコウゾウム</t>
    </rPh>
    <rPh sb="6" eb="11">
      <t>サンジゲンセッケイ</t>
    </rPh>
    <rPh sb="24" eb="25">
      <t>フク</t>
    </rPh>
    <phoneticPr fontId="31"/>
  </si>
  <si>
    <t>建築設計CAD（バージョンアップ）</t>
    <phoneticPr fontId="31"/>
  </si>
  <si>
    <t>木質構造向け三次元設計プレカットCAD（バージョンアップ）</t>
    <rPh sb="0" eb="2">
      <t>モクシツ</t>
    </rPh>
    <rPh sb="2" eb="4">
      <t>コウゾウ</t>
    </rPh>
    <rPh sb="4" eb="5">
      <t>ム</t>
    </rPh>
    <rPh sb="6" eb="9">
      <t>サンジゲン</t>
    </rPh>
    <rPh sb="9" eb="11">
      <t>セッケイ</t>
    </rPh>
    <phoneticPr fontId="31"/>
  </si>
  <si>
    <t>hsbDesign for ACAプラグイン</t>
    <phoneticPr fontId="31"/>
  </si>
  <si>
    <t>CEDXM IN(シーデクセマ・イン)読み込みオプション</t>
  </si>
  <si>
    <t>CEDXM OUT(シーデクセマ・アウト)出力オプション</t>
  </si>
  <si>
    <t>hsbDesign for Revit / Timber</t>
  </si>
  <si>
    <t>Revitの拡張機能でBIMモデルの作成をサポートする</t>
    <rPh sb="6" eb="10">
      <t>カクチョウキノウ</t>
    </rPh>
    <rPh sb="18" eb="20">
      <t>サクセイ</t>
    </rPh>
    <phoneticPr fontId="31"/>
  </si>
  <si>
    <t>midas eGen</t>
    <phoneticPr fontId="7"/>
  </si>
  <si>
    <t>株式会社マイダスアイティジャパン</t>
    <phoneticPr fontId="7"/>
  </si>
  <si>
    <t>自由な部材配置、直感的な操作性の一貫構造計算ソフトウェアです。</t>
    <phoneticPr fontId="7"/>
  </si>
  <si>
    <t>midas iGen(No.374同時購入の場合に限る）</t>
    <rPh sb="17" eb="21">
      <t>ドウジコウニュウ</t>
    </rPh>
    <rPh sb="22" eb="24">
      <t>バアイ</t>
    </rPh>
    <rPh sb="25" eb="26">
      <t>カギ</t>
    </rPh>
    <phoneticPr fontId="7"/>
  </si>
  <si>
    <t>骨組と板とソリッド要素を自由に組み合わせて、あらゆるシーンで構造解析できます。</t>
    <phoneticPr fontId="7"/>
  </si>
  <si>
    <t>midas BIMコンバータ</t>
    <phoneticPr fontId="7"/>
  </si>
  <si>
    <t>株式会社マイダスアイティジャパン</t>
  </si>
  <si>
    <t>一貫モデル、iGenモデル、BIMソフトのモデルとが連携できるソフトウェアです。</t>
    <phoneticPr fontId="7"/>
  </si>
  <si>
    <t>BRAINNX</t>
    <phoneticPr fontId="7"/>
  </si>
  <si>
    <t>TIS株式会社</t>
  </si>
  <si>
    <t>ネットイーグル株式会社</t>
    <phoneticPr fontId="7"/>
  </si>
  <si>
    <t>2x4工法の構造BIMモデル作成</t>
    <phoneticPr fontId="7"/>
  </si>
  <si>
    <t>2x4床合板プレカットCAD</t>
  </si>
  <si>
    <t>XF24 2x4プレカットCADで床合板の割付が行えるオプション</t>
    <phoneticPr fontId="7"/>
  </si>
  <si>
    <t>XF24 2x4プレカットCADで野地合板の割付が行えるオプション</t>
    <phoneticPr fontId="7"/>
  </si>
  <si>
    <t>XF24 2x4プレカットCADで壁石膏ボードの割付が行えるオプション</t>
    <phoneticPr fontId="7"/>
  </si>
  <si>
    <t>他社BIM設計ﾃﾞｰﾀと連携し､不要なｺﾝﾎﾟｰﾈﾝﾄやﾌｨｰﾁｬｰを可能な限り除外し作図時間と材料ﾛｽを大幅に削減できます。</t>
  </si>
  <si>
    <t>構造モデルの入力・計算および構造BIMモデルのインポート・エクスポート機能を有する。</t>
    <phoneticPr fontId="7"/>
  </si>
  <si>
    <t>XF24 2x4プレカットCAD</t>
    <phoneticPr fontId="7"/>
  </si>
  <si>
    <t>2x4野地合板プレカットCAD</t>
    <phoneticPr fontId="7"/>
  </si>
  <si>
    <t>2x4石膏ボードオプション（壁パネル）</t>
    <phoneticPr fontId="7"/>
  </si>
  <si>
    <t>ConnecT.one QS</t>
    <phoneticPr fontId="7"/>
  </si>
  <si>
    <t>応用技術株式会社</t>
    <phoneticPr fontId="7"/>
  </si>
  <si>
    <t>Docsの拡張機能でRevitから仮設部材と躯体体積の数量拾い出しを支援する</t>
    <phoneticPr fontId="7"/>
  </si>
  <si>
    <t>付加要素・ライブラリ等</t>
    <rPh sb="10" eb="11">
      <t>ナド</t>
    </rPh>
    <phoneticPr fontId="7"/>
  </si>
  <si>
    <t>Magic Leap 2</t>
  </si>
  <si>
    <t>すけるTON for Revit</t>
    <phoneticPr fontId="7"/>
  </si>
  <si>
    <t xml:space="preserve">BIM ソフト Revit に建築鉄骨を入力する際、詳細部分を自動生成して生産性向上に寄与
</t>
    <phoneticPr fontId="7"/>
  </si>
  <si>
    <t>Steel MAGIC 3D</t>
    <phoneticPr fontId="7"/>
  </si>
  <si>
    <t xml:space="preserve">２.５次元ＣＡＤ等の出力ＩＦＣデータの不正確部分を修正する３次元ＣＡＤ
</t>
    <phoneticPr fontId="7"/>
  </si>
  <si>
    <t>Sitevision Unlimited Per Year</t>
    <phoneticPr fontId="7"/>
  </si>
  <si>
    <t>高性能GNSS技術とAndroid、iOSアプリを組み合わせて現場に3Dモデルを正確に投影する</t>
    <phoneticPr fontId="7"/>
  </si>
  <si>
    <t>Trimble Business Center Field Data Edition</t>
    <phoneticPr fontId="7"/>
  </si>
  <si>
    <t>Sitevisionを使用する上で、現場に３Dモデルを正確に投影させるデータを準備する</t>
    <phoneticPr fontId="7"/>
  </si>
  <si>
    <t>CADWe'll Linx グレードアップ</t>
    <phoneticPr fontId="7"/>
  </si>
  <si>
    <t>株式会社ダイテック</t>
    <phoneticPr fontId="7"/>
  </si>
  <si>
    <t>設備BIMモデル作成(グレードアップ)</t>
    <phoneticPr fontId="7"/>
  </si>
  <si>
    <t>Fileforce for Construction</t>
    <phoneticPr fontId="7"/>
  </si>
  <si>
    <t>株式会社シーティーエス</t>
    <phoneticPr fontId="7"/>
  </si>
  <si>
    <t>株式会社STUDIO55  :  有限会社リビングCG</t>
    <phoneticPr fontId="7"/>
  </si>
  <si>
    <t>株式会社 構造ソフト</t>
    <phoneticPr fontId="1"/>
  </si>
  <si>
    <t>Solibri Inc</t>
    <phoneticPr fontId="7"/>
  </si>
  <si>
    <t>Graphisoft SE</t>
    <phoneticPr fontId="7"/>
  </si>
  <si>
    <t>Maxon Computer</t>
    <phoneticPr fontId="7"/>
  </si>
  <si>
    <t>Ideate software</t>
    <phoneticPr fontId="4"/>
  </si>
  <si>
    <t>Ideate software</t>
    <phoneticPr fontId="7"/>
  </si>
  <si>
    <t>Ideate software</t>
  </si>
  <si>
    <t>USHFORTH PROJECT</t>
    <phoneticPr fontId="7"/>
  </si>
  <si>
    <t>株式会社　ASK techno</t>
    <phoneticPr fontId="7"/>
  </si>
  <si>
    <t>Global BIM</t>
    <phoneticPr fontId="7"/>
  </si>
  <si>
    <t>SoftwareONE Japan株式会社</t>
    <phoneticPr fontId="4"/>
  </si>
  <si>
    <t>Global BIM</t>
    <phoneticPr fontId="4"/>
  </si>
  <si>
    <t>PTC JAPAN</t>
    <phoneticPr fontId="4"/>
  </si>
  <si>
    <t>株式会社one building</t>
  </si>
  <si>
    <t>One Click LCA</t>
    <phoneticPr fontId="14"/>
  </si>
  <si>
    <t>株式会社Box Japan</t>
    <phoneticPr fontId="7"/>
  </si>
  <si>
    <t>Dropbox, Inc.</t>
    <phoneticPr fontId="4"/>
  </si>
  <si>
    <t>cadwork informatic CI AG</t>
    <phoneticPr fontId="4"/>
  </si>
  <si>
    <t>Trimble Inc.</t>
    <phoneticPr fontId="4"/>
  </si>
  <si>
    <t>Open Space Labs Japan GK</t>
  </si>
  <si>
    <t>Open Space Labs Japan GK</t>
    <phoneticPr fontId="4"/>
  </si>
  <si>
    <t>Solibri Inc</t>
  </si>
  <si>
    <t>Dassault Systèmes SolidWorks Corporation</t>
    <phoneticPr fontId="1"/>
  </si>
  <si>
    <t>Global BIM</t>
  </si>
  <si>
    <t>株式会社one building</t>
    <phoneticPr fontId="4"/>
  </si>
  <si>
    <t xml:space="preserve">Datumate Ltd. </t>
  </si>
  <si>
    <t>株式会社 大塚商会</t>
    <phoneticPr fontId="7"/>
  </si>
  <si>
    <t>Super Build／SS7 Premium</t>
    <phoneticPr fontId="7"/>
  </si>
  <si>
    <t>Chaos Software EOOD.</t>
    <phoneticPr fontId="7"/>
  </si>
  <si>
    <t>hsbcad BV</t>
    <phoneticPr fontId="31"/>
  </si>
  <si>
    <t>Magic Leap</t>
  </si>
  <si>
    <t>Trimble Inc.</t>
    <phoneticPr fontId="7"/>
  </si>
  <si>
    <t>Trimble Inc.</t>
  </si>
  <si>
    <t>Autodesk</t>
    <phoneticPr fontId="7"/>
  </si>
  <si>
    <t>GyroEye ビューワ(Magic Leap 2用アプリ)</t>
    <phoneticPr fontId="7"/>
  </si>
  <si>
    <t xml:space="preserve">Revit Cloud Worksharing </t>
    <phoneticPr fontId="7"/>
  </si>
  <si>
    <t>クラウド上のRevitモデルでコラボレーションを行える機能</t>
    <phoneticPr fontId="7"/>
  </si>
  <si>
    <t>NEIFコンバーター</t>
    <phoneticPr fontId="7"/>
  </si>
  <si>
    <t>株式会社 MAKE HOUSE</t>
    <phoneticPr fontId="7"/>
  </si>
  <si>
    <t>ネットイーグル製プレカットCADから出力したデータの3D読込Revitプラグイン</t>
    <phoneticPr fontId="7"/>
  </si>
  <si>
    <t>Cross Vision M</t>
    <phoneticPr fontId="7"/>
  </si>
  <si>
    <t>複数FABの工程進捗を3D表示(BIMデータ)で管理可能なソフトウェアです。</t>
    <phoneticPr fontId="7"/>
  </si>
  <si>
    <t>株式会社産業未来化研究室</t>
    <phoneticPr fontId="7"/>
  </si>
  <si>
    <t>株式会社エービーケーエスエス</t>
    <phoneticPr fontId="7"/>
  </si>
  <si>
    <t>3Dカタログ.com(プロフェッショナルプラン)</t>
    <phoneticPr fontId="7"/>
  </si>
  <si>
    <t>福井コンピュータアーキテクト株式会社</t>
    <phoneticPr fontId="7"/>
  </si>
  <si>
    <t>メーカー建材・設備データ連携／クラウドストレージ／ブラウザ版ビューワー</t>
    <phoneticPr fontId="7"/>
  </si>
  <si>
    <t>CAD用添景データ DATA STATION(No.396と同時利用に限る)</t>
    <phoneticPr fontId="7"/>
  </si>
  <si>
    <t>データ共有サービスARCHITREND Drive(No. 396と同時利用に限る)</t>
    <phoneticPr fontId="7"/>
  </si>
  <si>
    <t xml:space="preserve">Tekla Structures Project Viewer </t>
    <phoneticPr fontId="7"/>
  </si>
  <si>
    <t>ELF-SR1</t>
    <phoneticPr fontId="7"/>
  </si>
  <si>
    <t>ソニー株式会社</t>
    <phoneticPr fontId="7"/>
  </si>
  <si>
    <t>BIMデータを立体表示する3Dディスプレイ</t>
    <phoneticPr fontId="7"/>
  </si>
  <si>
    <t>ELF-SR2</t>
    <phoneticPr fontId="7"/>
  </si>
  <si>
    <t>DroneDeploy</t>
    <phoneticPr fontId="7"/>
  </si>
  <si>
    <t>ドローンと360度カメラ両方の撮影データを一つのプラットフォームへ保存集約が可能</t>
    <phoneticPr fontId="7"/>
  </si>
  <si>
    <t>現場Hub</t>
    <phoneticPr fontId="7"/>
  </si>
  <si>
    <t>現場Hub株式会社</t>
    <phoneticPr fontId="7"/>
  </si>
  <si>
    <t>現場ごとにある写真や見積り、図面など様々な情報を一つのシステムで一元管理します。</t>
    <phoneticPr fontId="7"/>
  </si>
  <si>
    <t>事業期間</t>
    <rPh sb="0" eb="4">
      <t>ジギョウキカン</t>
    </rPh>
    <phoneticPr fontId="4"/>
  </si>
  <si>
    <t>補助対象業務の
従事割合②</t>
    <rPh sb="0" eb="2">
      <t>ホジョ</t>
    </rPh>
    <rPh sb="2" eb="4">
      <t>タイショウ</t>
    </rPh>
    <rPh sb="4" eb="6">
      <t>ギョウム</t>
    </rPh>
    <rPh sb="8" eb="12">
      <t>ジュウジワリアイ</t>
    </rPh>
    <phoneticPr fontId="4"/>
  </si>
  <si>
    <t>補助対象業務の
業務割合②</t>
    <rPh sb="0" eb="2">
      <t>ホジョ</t>
    </rPh>
    <rPh sb="2" eb="4">
      <t>タイショウ</t>
    </rPh>
    <rPh sb="4" eb="6">
      <t>ギョウム</t>
    </rPh>
    <rPh sb="8" eb="10">
      <t>ギョウム</t>
    </rPh>
    <rPh sb="10" eb="12">
      <t>ワリアイ</t>
    </rPh>
    <phoneticPr fontId="4"/>
  </si>
  <si>
    <t>計</t>
    <rPh sb="0" eb="1">
      <t>ケイ</t>
    </rPh>
    <phoneticPr fontId="4"/>
  </si>
  <si>
    <t>外注費</t>
    <rPh sb="0" eb="3">
      <t>ガイチュウヒ</t>
    </rPh>
    <phoneticPr fontId="4"/>
  </si>
  <si>
    <t>計</t>
    <rPh sb="0" eb="1">
      <t>ケイ</t>
    </rPh>
    <phoneticPr fontId="4"/>
  </si>
  <si>
    <t>(４) BIMコーディネーター人件費</t>
    <rPh sb="15" eb="18">
      <t>ジンケンヒ</t>
    </rPh>
    <phoneticPr fontId="2"/>
  </si>
  <si>
    <t>(５) BIMマネジャー人件費</t>
    <phoneticPr fontId="2"/>
  </si>
  <si>
    <t>(４) BIMコーディネーター外注費</t>
    <rPh sb="15" eb="18">
      <t>ガイチュウヒ</t>
    </rPh>
    <phoneticPr fontId="2"/>
  </si>
  <si>
    <t>(５) BIMマネジャー外注費</t>
    <rPh sb="12" eb="14">
      <t>ガイチュウ</t>
    </rPh>
    <phoneticPr fontId="2"/>
  </si>
  <si>
    <t>(７)ｰ① 導入初期のBIMモデル作成に係るBIMモデラーの配置に係る費用</t>
    <rPh sb="6" eb="10">
      <t>ドウニュウショキ</t>
    </rPh>
    <rPh sb="17" eb="19">
      <t>サクセイ</t>
    </rPh>
    <rPh sb="20" eb="21">
      <t>カカ</t>
    </rPh>
    <rPh sb="30" eb="32">
      <t>ハイチ</t>
    </rPh>
    <rPh sb="33" eb="34">
      <t>カカ</t>
    </rPh>
    <rPh sb="35" eb="37">
      <t>ヒヨウ</t>
    </rPh>
    <phoneticPr fontId="2"/>
  </si>
  <si>
    <t>(７)ｰ② BIMの高度な活用を図るためのBIMモデル作成に係るBIMモデラーの配置に係る費用</t>
    <rPh sb="10" eb="12">
      <t>コウド</t>
    </rPh>
    <rPh sb="13" eb="15">
      <t>カツヨウ</t>
    </rPh>
    <rPh sb="16" eb="17">
      <t>ハカ</t>
    </rPh>
    <rPh sb="27" eb="29">
      <t>サクセイ</t>
    </rPh>
    <rPh sb="30" eb="31">
      <t>カカ</t>
    </rPh>
    <rPh sb="40" eb="42">
      <t>ハイチ</t>
    </rPh>
    <rPh sb="43" eb="44">
      <t>カカ</t>
    </rPh>
    <rPh sb="45" eb="47">
      <t>ヒヨウ</t>
    </rPh>
    <phoneticPr fontId="2"/>
  </si>
  <si>
    <t>(７)ｰ③ 維持管理BIMモデル作成に係るBIMモデラーの配置に係る費用</t>
    <rPh sb="6" eb="10">
      <t>イジカンリ</t>
    </rPh>
    <rPh sb="16" eb="18">
      <t>サクセイ</t>
    </rPh>
    <rPh sb="19" eb="20">
      <t>カカ</t>
    </rPh>
    <rPh sb="29" eb="31">
      <t>ハイチ</t>
    </rPh>
    <rPh sb="32" eb="33">
      <t>カカ</t>
    </rPh>
    <rPh sb="34" eb="36">
      <t>ヒヨウ</t>
    </rPh>
    <phoneticPr fontId="2"/>
  </si>
  <si>
    <t>(11)  第三者検証費用</t>
    <rPh sb="6" eb="9">
      <t>ダイサンシャ</t>
    </rPh>
    <rPh sb="9" eb="11">
      <t>ケンショウ</t>
    </rPh>
    <rPh sb="11" eb="13">
      <t>ヒヨウ</t>
    </rPh>
    <phoneticPr fontId="2"/>
  </si>
  <si>
    <t>当プロジェクトの利用割合</t>
    <rPh sb="0" eb="1">
      <t>トウ</t>
    </rPh>
    <rPh sb="8" eb="10">
      <t>リヨウ</t>
    </rPh>
    <rPh sb="10" eb="12">
      <t>ワリアイ</t>
    </rPh>
    <phoneticPr fontId="4"/>
  </si>
  <si>
    <t>当プロジェクトの
従事割合①</t>
    <rPh sb="0" eb="1">
      <t>トウ</t>
    </rPh>
    <rPh sb="9" eb="11">
      <t>ジュウジ</t>
    </rPh>
    <rPh sb="11" eb="13">
      <t>ワリアイ</t>
    </rPh>
    <phoneticPr fontId="4"/>
  </si>
  <si>
    <t>当プロジェクトの
業務割合①</t>
    <rPh sb="0" eb="1">
      <t>トウ</t>
    </rPh>
    <rPh sb="9" eb="11">
      <t>ギョウム</t>
    </rPh>
    <rPh sb="11" eb="13">
      <t>ワリアイ</t>
    </rPh>
    <phoneticPr fontId="4"/>
  </si>
  <si>
    <t>実施会場</t>
    <rPh sb="0" eb="4">
      <t>ジッシカイジョウ</t>
    </rPh>
    <phoneticPr fontId="4"/>
  </si>
  <si>
    <t>開始日</t>
    <rPh sb="0" eb="3">
      <t>カイシビ</t>
    </rPh>
    <phoneticPr fontId="4"/>
  </si>
  <si>
    <t>補助対象経費内訳</t>
    <phoneticPr fontId="4"/>
  </si>
  <si>
    <t>名</t>
    <rPh sb="0" eb="1">
      <t>メイ</t>
    </rPh>
    <phoneticPr fontId="4"/>
  </si>
  <si>
    <t>(11)第三者検証費用（各委託契約の仕様、内訳が確認出来るものを別途ご提出ください。)</t>
    <rPh sb="4" eb="7">
      <t>ダイサンシャ</t>
    </rPh>
    <rPh sb="7" eb="9">
      <t>ケンショウ</t>
    </rPh>
    <rPh sb="9" eb="11">
      <t>ヒヨウ</t>
    </rPh>
    <phoneticPr fontId="2"/>
  </si>
  <si>
    <t>備考</t>
    <rPh sb="0" eb="2">
      <t>ビコウ</t>
    </rPh>
    <phoneticPr fontId="4"/>
  </si>
  <si>
    <t>計</t>
    <rPh sb="0" eb="1">
      <t>ケイ</t>
    </rPh>
    <phoneticPr fontId="4"/>
  </si>
  <si>
    <r>
      <t>(９)CO</t>
    </r>
    <r>
      <rPr>
        <b/>
        <vertAlign val="subscript"/>
        <sz val="14"/>
        <rFont val="游ゴシック"/>
        <family val="3"/>
        <charset val="128"/>
        <scheme val="minor"/>
      </rPr>
      <t>2</t>
    </r>
    <r>
      <rPr>
        <b/>
        <sz val="14"/>
        <rFont val="游ゴシック"/>
        <family val="3"/>
        <charset val="128"/>
        <scheme val="minor"/>
      </rPr>
      <t>原単位等策定に係る人件費（各委託契約の仕様、内訳が確認出来るものを別途ご提出ください。)</t>
    </r>
    <rPh sb="6" eb="9">
      <t>ゲンタンイ</t>
    </rPh>
    <rPh sb="9" eb="10">
      <t>トウ</t>
    </rPh>
    <rPh sb="10" eb="12">
      <t>サクテイ</t>
    </rPh>
    <rPh sb="13" eb="14">
      <t>カカ</t>
    </rPh>
    <rPh sb="15" eb="18">
      <t>ジンケンヒ</t>
    </rPh>
    <phoneticPr fontId="2"/>
  </si>
  <si>
    <r>
      <t>(10)CO</t>
    </r>
    <r>
      <rPr>
        <b/>
        <sz val="10"/>
        <rFont val="游ゴシック"/>
        <family val="3"/>
        <charset val="128"/>
        <scheme val="minor"/>
      </rPr>
      <t>2</t>
    </r>
    <r>
      <rPr>
        <b/>
        <sz val="14"/>
        <rFont val="游ゴシック"/>
        <family val="3"/>
        <charset val="128"/>
        <scheme val="minor"/>
      </rPr>
      <t>原単位等策定に必要なデータベース利用費（各委託契約の仕様、内訳が確認出来るものを別途ご提出ください。)</t>
    </r>
    <rPh sb="7" eb="10">
      <t>ゲンタンイ</t>
    </rPh>
    <rPh sb="10" eb="11">
      <t>トウ</t>
    </rPh>
    <rPh sb="11" eb="13">
      <t>サクテイ</t>
    </rPh>
    <rPh sb="14" eb="16">
      <t>ヒツヨウ</t>
    </rPh>
    <rPh sb="23" eb="25">
      <t>リヨウ</t>
    </rPh>
    <rPh sb="25" eb="26">
      <t>ヒ</t>
    </rPh>
    <phoneticPr fontId="2"/>
  </si>
  <si>
    <r>
      <t>(12)CO</t>
    </r>
    <r>
      <rPr>
        <b/>
        <sz val="10"/>
        <rFont val="游ゴシック"/>
        <family val="3"/>
        <charset val="128"/>
        <scheme val="minor"/>
      </rPr>
      <t>2</t>
    </r>
    <r>
      <rPr>
        <b/>
        <sz val="14"/>
        <rFont val="游ゴシック"/>
        <family val="3"/>
        <charset val="128"/>
        <scheme val="minor"/>
      </rPr>
      <t>原単位等公開費用（各委託契約の仕様、内訳が確認出来るものを別途ご提出ください。)</t>
    </r>
    <phoneticPr fontId="2"/>
  </si>
  <si>
    <r>
      <t>(13)CO</t>
    </r>
    <r>
      <rPr>
        <b/>
        <sz val="10"/>
        <rFont val="游ゴシック"/>
        <family val="3"/>
        <charset val="128"/>
        <scheme val="minor"/>
      </rPr>
      <t>2</t>
    </r>
    <r>
      <rPr>
        <b/>
        <sz val="14"/>
        <rFont val="游ゴシック"/>
        <family val="3"/>
        <charset val="128"/>
        <scheme val="minor"/>
      </rPr>
      <t>原単位等の策定に係る算定ツール利用料（各委託契約の仕様、内訳が確認出来るものを別途ご提出ください。)</t>
    </r>
    <phoneticPr fontId="2"/>
  </si>
  <si>
    <r>
      <t>(９) CO</t>
    </r>
    <r>
      <rPr>
        <b/>
        <vertAlign val="subscript"/>
        <sz val="14"/>
        <rFont val="游ゴシック"/>
        <family val="3"/>
        <charset val="128"/>
        <scheme val="minor"/>
      </rPr>
      <t>2</t>
    </r>
    <r>
      <rPr>
        <b/>
        <sz val="14"/>
        <rFont val="游ゴシック"/>
        <family val="3"/>
        <charset val="128"/>
        <scheme val="minor"/>
      </rPr>
      <t>原単位等策定に係る人件費</t>
    </r>
    <rPh sb="7" eb="10">
      <t>ゲンタンイ</t>
    </rPh>
    <rPh sb="10" eb="11">
      <t>トウ</t>
    </rPh>
    <rPh sb="11" eb="13">
      <t>サクテイ</t>
    </rPh>
    <rPh sb="14" eb="15">
      <t>カカ</t>
    </rPh>
    <rPh sb="16" eb="19">
      <t>ジンケンヒ</t>
    </rPh>
    <phoneticPr fontId="2"/>
  </si>
  <si>
    <r>
      <t>(12)  CO</t>
    </r>
    <r>
      <rPr>
        <sz val="11"/>
        <rFont val="游ゴシック"/>
        <family val="3"/>
        <charset val="128"/>
        <scheme val="minor"/>
      </rPr>
      <t>2</t>
    </r>
    <r>
      <rPr>
        <sz val="14"/>
        <rFont val="游ゴシック"/>
        <family val="3"/>
        <charset val="128"/>
        <scheme val="minor"/>
      </rPr>
      <t>原単位等公開費用</t>
    </r>
    <phoneticPr fontId="2"/>
  </si>
  <si>
    <r>
      <t>(13)  CO</t>
    </r>
    <r>
      <rPr>
        <sz val="10"/>
        <rFont val="游ゴシック"/>
        <family val="3"/>
        <charset val="128"/>
        <scheme val="minor"/>
      </rPr>
      <t>2</t>
    </r>
    <r>
      <rPr>
        <sz val="14"/>
        <rFont val="游ゴシック"/>
        <family val="3"/>
        <charset val="128"/>
        <scheme val="minor"/>
      </rPr>
      <t>原単位等の策定に係る算定ツール利用料</t>
    </r>
    <phoneticPr fontId="2"/>
  </si>
  <si>
    <t>作成支援様式　シート②</t>
    <rPh sb="0" eb="6">
      <t>サクセイシエンヨウシキ</t>
    </rPh>
    <phoneticPr fontId="4"/>
  </si>
  <si>
    <t>作成支援様式　シート⑤</t>
    <rPh sb="0" eb="6">
      <t>サクセイシエンヨウシキ</t>
    </rPh>
    <phoneticPr fontId="4"/>
  </si>
  <si>
    <t>作成支援様式　シート⑥</t>
    <rPh sb="0" eb="6">
      <t>サクセイシエンヨウシキ</t>
    </rPh>
    <phoneticPr fontId="4"/>
  </si>
  <si>
    <t xml:space="preserve">Cross　Vision　F
</t>
    <phoneticPr fontId="7"/>
  </si>
  <si>
    <t>株式会社産業未来化研究室</t>
  </si>
  <si>
    <t xml:space="preserve">FAB工場の工程進捗を3D表示(BIMデータ)で管理可能なソフトウェアです。
</t>
    <phoneticPr fontId="7"/>
  </si>
  <si>
    <t>委託先会社名
(販売会社)</t>
    <rPh sb="0" eb="3">
      <t>イタクサキ</t>
    </rPh>
    <rPh sb="3" eb="6">
      <t>カイシャメイ</t>
    </rPh>
    <rPh sb="8" eb="12">
      <t>ハンバイカイシャ</t>
    </rPh>
    <phoneticPr fontId="4"/>
  </si>
  <si>
    <t>委託業務名称
(ツール名)</t>
    <rPh sb="0" eb="2">
      <t>イタク</t>
    </rPh>
    <rPh sb="2" eb="4">
      <t>ギョウム</t>
    </rPh>
    <rPh sb="4" eb="6">
      <t>メイショウ</t>
    </rPh>
    <rPh sb="11" eb="12">
      <t>メイ</t>
    </rPh>
    <phoneticPr fontId="4"/>
  </si>
  <si>
    <t>補助対象期間
(プロジェクトにおける利用期間)</t>
    <rPh sb="0" eb="4">
      <t>ホジョタイショウ</t>
    </rPh>
    <rPh sb="18" eb="22">
      <t>リヨウキカン</t>
    </rPh>
    <phoneticPr fontId="4"/>
  </si>
  <si>
    <t>当プロジェクトの
業務割合①
(利用割合①)</t>
    <rPh sb="0" eb="1">
      <t>トウ</t>
    </rPh>
    <rPh sb="9" eb="11">
      <t>ギョウム</t>
    </rPh>
    <rPh sb="11" eb="13">
      <t>ワリアイ</t>
    </rPh>
    <rPh sb="16" eb="20">
      <t>リヨウワリアイ</t>
    </rPh>
    <phoneticPr fontId="4"/>
  </si>
  <si>
    <t>BIM活用</t>
    <rPh sb="3" eb="5">
      <t>カツヨウ</t>
    </rPh>
    <phoneticPr fontId="4"/>
  </si>
  <si>
    <t>補助額計
1⃣＋2⃣</t>
    <rPh sb="0" eb="3">
      <t>ホジョガク</t>
    </rPh>
    <rPh sb="3" eb="4">
      <t>ケイ</t>
    </rPh>
    <phoneticPr fontId="4"/>
  </si>
  <si>
    <t>(1)
ソフトウェア
利用費</t>
    <phoneticPr fontId="4"/>
  </si>
  <si>
    <t>(2)
ソフトウェア
利用関連費</t>
    <phoneticPr fontId="4"/>
  </si>
  <si>
    <t>(3)
CDE環境
構築・利用費</t>
    <phoneticPr fontId="4"/>
  </si>
  <si>
    <t>(4)
BIMコーディネーター人件費</t>
    <phoneticPr fontId="4"/>
  </si>
  <si>
    <t xml:space="preserve">(6)
BIM講習
実施費
</t>
    <phoneticPr fontId="4"/>
  </si>
  <si>
    <t>(7)BIMモデラー人件費</t>
    <rPh sb="10" eb="12">
      <t>ジンケン</t>
    </rPh>
    <rPh sb="12" eb="13">
      <t>ヒ</t>
    </rPh>
    <phoneticPr fontId="4"/>
  </si>
  <si>
    <t>設計費
小計</t>
  </si>
  <si>
    <t>建設
工事費
小計</t>
    <phoneticPr fontId="4"/>
  </si>
  <si>
    <t>合計</t>
  </si>
  <si>
    <t>(7)-①
導入初期のBIMモデル作成</t>
    <rPh sb="6" eb="8">
      <t>ドウニュウ</t>
    </rPh>
    <rPh sb="8" eb="10">
      <t>ショキ</t>
    </rPh>
    <rPh sb="17" eb="19">
      <t>サクセイ</t>
    </rPh>
    <phoneticPr fontId="4"/>
  </si>
  <si>
    <t>(7)-③
維持管理BIMモデル作成</t>
    <rPh sb="6" eb="10">
      <t>イジカンリ</t>
    </rPh>
    <rPh sb="16" eb="18">
      <t>サクセイ</t>
    </rPh>
    <phoneticPr fontId="4"/>
  </si>
  <si>
    <t>交付申請対象額
【単位：千円】</t>
    <rPh sb="0" eb="2">
      <t>コウフ</t>
    </rPh>
    <rPh sb="2" eb="4">
      <t>シンセイ</t>
    </rPh>
    <rPh sb="4" eb="7">
      <t>タイショウガク</t>
    </rPh>
    <rPh sb="9" eb="11">
      <t>タンイ</t>
    </rPh>
    <rPh sb="12" eb="14">
      <t>センエン</t>
    </rPh>
    <phoneticPr fontId="4"/>
  </si>
  <si>
    <t>―</t>
    <phoneticPr fontId="4"/>
  </si>
  <si>
    <t>開始日：</t>
    <rPh sb="0" eb="3">
      <t>カイシビ</t>
    </rPh>
    <phoneticPr fontId="4"/>
  </si>
  <si>
    <t>終了日：</t>
    <rPh sb="0" eb="3">
      <t>シュウリョウビ</t>
    </rPh>
    <phoneticPr fontId="4"/>
  </si>
  <si>
    <t>補助対象経費別
交付申請額</t>
    <rPh sb="0" eb="4">
      <t>ホジョタイショウ</t>
    </rPh>
    <rPh sb="4" eb="7">
      <t>ケイヒベツ</t>
    </rPh>
    <rPh sb="8" eb="13">
      <t>コウフシンセイガク</t>
    </rPh>
    <phoneticPr fontId="4"/>
  </si>
  <si>
    <t>BI for Archicad</t>
    <phoneticPr fontId="1"/>
  </si>
  <si>
    <t>ArchiCAD拡張、自動鉄筋・鉄骨接手作成、内部外部自動積算、仮設・5D</t>
    <phoneticPr fontId="7"/>
  </si>
  <si>
    <t>クラウド環境</t>
    <phoneticPr fontId="4"/>
  </si>
  <si>
    <t>クラウドストレージ</t>
    <phoneticPr fontId="4"/>
  </si>
  <si>
    <t>補助対象業務の
従事割合②</t>
    <rPh sb="0" eb="2">
      <t>ホジョ</t>
    </rPh>
    <rPh sb="2" eb="4">
      <t>タイショウ</t>
    </rPh>
    <rPh sb="4" eb="6">
      <t>ギョウム</t>
    </rPh>
    <rPh sb="8" eb="10">
      <t>ジュウジ</t>
    </rPh>
    <rPh sb="10" eb="12">
      <t>ワリアイ</t>
    </rPh>
    <phoneticPr fontId="4"/>
  </si>
  <si>
    <t>(5)
BIMマネジャー
人件費</t>
    <phoneticPr fontId="4"/>
  </si>
  <si>
    <t>(7)-②
高度な活用を図るためのBIMモデル作成</t>
    <rPh sb="6" eb="8">
      <t>コウド</t>
    </rPh>
    <rPh sb="9" eb="11">
      <t>カツヨウ</t>
    </rPh>
    <rPh sb="12" eb="13">
      <t>ハカ</t>
    </rPh>
    <rPh sb="23" eb="25">
      <t>サクセイ</t>
    </rPh>
    <phoneticPr fontId="4"/>
  </si>
  <si>
    <t>補助対象経費</t>
    <rPh sb="0" eb="2">
      <t>ホジョ</t>
    </rPh>
    <rPh sb="2" eb="4">
      <t>タイショウ</t>
    </rPh>
    <rPh sb="4" eb="6">
      <t>ケイヒ</t>
    </rPh>
    <phoneticPr fontId="4"/>
  </si>
  <si>
    <r>
      <t>(13)CO</t>
    </r>
    <r>
      <rPr>
        <b/>
        <vertAlign val="subscript"/>
        <sz val="14"/>
        <rFont val="游ゴシック"/>
        <family val="3"/>
        <charset val="128"/>
        <scheme val="minor"/>
      </rPr>
      <t>2</t>
    </r>
    <r>
      <rPr>
        <b/>
        <sz val="14"/>
        <rFont val="游ゴシック"/>
        <family val="3"/>
        <charset val="128"/>
        <scheme val="minor"/>
      </rPr>
      <t>原単位等の策定に係る算定ツール利用料（契約書、内訳が確認出来るものを別途ご提出ください。)</t>
    </r>
    <rPh sb="28" eb="29">
      <t>ショ</t>
    </rPh>
    <phoneticPr fontId="4"/>
  </si>
  <si>
    <r>
      <t>(10)CO</t>
    </r>
    <r>
      <rPr>
        <b/>
        <vertAlign val="subscript"/>
        <sz val="14"/>
        <rFont val="游ゴシック"/>
        <family val="3"/>
        <charset val="128"/>
        <scheme val="minor"/>
      </rPr>
      <t>2</t>
    </r>
    <r>
      <rPr>
        <b/>
        <sz val="14"/>
        <rFont val="游ゴシック"/>
        <family val="3"/>
        <charset val="128"/>
        <scheme val="minor"/>
      </rPr>
      <t>原単位等策定に必要なデータベース利用費（契約書、内訳が確認出来るものを別途ご提出ください。)</t>
    </r>
    <rPh sb="29" eb="30">
      <t>ショ</t>
    </rPh>
    <phoneticPr fontId="4"/>
  </si>
  <si>
    <r>
      <t>(9)～(13)
CO</t>
    </r>
    <r>
      <rPr>
        <b/>
        <vertAlign val="subscript"/>
        <sz val="10"/>
        <rFont val="游ゴシック"/>
        <family val="3"/>
        <charset val="128"/>
        <scheme val="minor"/>
      </rPr>
      <t>2</t>
    </r>
    <r>
      <rPr>
        <b/>
        <sz val="10"/>
        <rFont val="游ゴシック"/>
        <family val="3"/>
        <charset val="128"/>
        <scheme val="minor"/>
      </rPr>
      <t>原単位
策定に係る人件費等</t>
    </r>
    <rPh sb="12" eb="15">
      <t>ゲンタンイ</t>
    </rPh>
    <rPh sb="16" eb="18">
      <t>サクテイ</t>
    </rPh>
    <rPh sb="19" eb="20">
      <t>カカ</t>
    </rPh>
    <rPh sb="21" eb="24">
      <t>ジンケンヒ</t>
    </rPh>
    <rPh sb="24" eb="25">
      <t>トウ</t>
    </rPh>
    <phoneticPr fontId="4"/>
  </si>
  <si>
    <t>補助対象
ソフトウェア
登録No</t>
    <rPh sb="0" eb="2">
      <t>ホジョ</t>
    </rPh>
    <rPh sb="2" eb="4">
      <t>タイショウ</t>
    </rPh>
    <phoneticPr fontId="4"/>
  </si>
  <si>
    <t>補助額</t>
    <rPh sb="0" eb="3">
      <t>ホジョガク</t>
    </rPh>
    <phoneticPr fontId="4"/>
  </si>
  <si>
    <t xml:space="preserve">(7)ｰ④
BIMモデラー人件費(BIMマネジャー補佐)
※施工のみ
</t>
    <rPh sb="13" eb="16">
      <t>ジンケンヒ</t>
    </rPh>
    <rPh sb="25" eb="27">
      <t>ホサ</t>
    </rPh>
    <rPh sb="30" eb="32">
      <t>セコウ</t>
    </rPh>
    <phoneticPr fontId="4"/>
  </si>
  <si>
    <t>完了日</t>
    <rPh sb="0" eb="3">
      <t>カンリョウヒ</t>
    </rPh>
    <phoneticPr fontId="4"/>
  </si>
  <si>
    <t>　</t>
    <phoneticPr fontId="4"/>
  </si>
  <si>
    <t>補助対象
経費×1/2
1⃣</t>
    <rPh sb="0" eb="2">
      <t>ホジョ</t>
    </rPh>
    <rPh sb="2" eb="4">
      <t>タイショウ</t>
    </rPh>
    <rPh sb="5" eb="7">
      <t>ケイヒ</t>
    </rPh>
    <phoneticPr fontId="4"/>
  </si>
  <si>
    <t>補助対象
経費×1/1
2⃣</t>
    <rPh sb="0" eb="2">
      <t>ホジョ</t>
    </rPh>
    <rPh sb="2" eb="4">
      <t>タイショウ</t>
    </rPh>
    <rPh sb="5" eb="7">
      <t>ケイヒ</t>
    </rPh>
    <phoneticPr fontId="4"/>
  </si>
  <si>
    <t>代表事業者等登録・申請日</t>
    <rPh sb="0" eb="2">
      <t>ダイヒョウ</t>
    </rPh>
    <rPh sb="2" eb="5">
      <t>ジギョウシャ</t>
    </rPh>
    <rPh sb="5" eb="6">
      <t>トウ</t>
    </rPh>
    <rPh sb="6" eb="8">
      <t>トウロク</t>
    </rPh>
    <rPh sb="9" eb="11">
      <t>シンセイ</t>
    </rPh>
    <rPh sb="11" eb="12">
      <t>ビ</t>
    </rPh>
    <phoneticPr fontId="4"/>
  </si>
  <si>
    <t>株式会社U'sFactory</t>
    <phoneticPr fontId="4"/>
  </si>
  <si>
    <t>工事の進捗管理・出来高管理・場内物流管理</t>
    <phoneticPr fontId="7"/>
  </si>
  <si>
    <t>B-LOOP CADECT（空調モード）</t>
    <phoneticPr fontId="4"/>
  </si>
  <si>
    <t>株式会社イズミコンサルティング</t>
    <phoneticPr fontId="4"/>
  </si>
  <si>
    <t>熱負荷計算や空調・換気機器選定に必要な情報を設定するためのオプション機能</t>
    <phoneticPr fontId="4"/>
  </si>
  <si>
    <t>B-LOOP CADECT（省エネモード）</t>
    <phoneticPr fontId="4"/>
  </si>
  <si>
    <t>AI Structure SSEオプション</t>
    <phoneticPr fontId="4"/>
  </si>
  <si>
    <t>紙またはPDFの構造図(平面)からAIが部材を自動判別し3D空間に情報を連携</t>
    <phoneticPr fontId="4"/>
  </si>
  <si>
    <t>FARO® SCENE</t>
    <phoneticPr fontId="4"/>
  </si>
  <si>
    <t>FARO Technologies, Inc</t>
    <phoneticPr fontId="4"/>
  </si>
  <si>
    <t>FARO® Sphere XG</t>
    <phoneticPr fontId="4"/>
  </si>
  <si>
    <t>FARO® Sphere XGは点群、写真や3Dモデルデータを共有する為のクラウドプラットフォームです。</t>
    <phoneticPr fontId="4"/>
  </si>
  <si>
    <t>計</t>
    <rPh sb="0" eb="1">
      <t>ケイ</t>
    </rPh>
    <phoneticPr fontId="4"/>
  </si>
  <si>
    <r>
      <t>(９)～(13)CO</t>
    </r>
    <r>
      <rPr>
        <vertAlign val="subscript"/>
        <sz val="14"/>
        <rFont val="游ゴシック"/>
        <family val="3"/>
        <charset val="128"/>
        <scheme val="minor"/>
      </rPr>
      <t>2</t>
    </r>
    <r>
      <rPr>
        <sz val="14"/>
        <rFont val="游ゴシック"/>
        <family val="3"/>
        <charset val="128"/>
        <scheme val="minor"/>
      </rPr>
      <t>原単位策定に係る人件費等</t>
    </r>
    <rPh sb="11" eb="14">
      <t>ゲンタンイ</t>
    </rPh>
    <rPh sb="14" eb="16">
      <t>サクテイ</t>
    </rPh>
    <rPh sb="17" eb="18">
      <t>カカ</t>
    </rPh>
    <rPh sb="19" eb="22">
      <t>ジンケンヒ</t>
    </rPh>
    <rPh sb="22" eb="23">
      <t>トウ</t>
    </rPh>
    <phoneticPr fontId="2"/>
  </si>
  <si>
    <t>FARO® SCENEはOrbis PremiumまたはFocusから取得した点群データを結合する為のソフトウェアです。</t>
  </si>
  <si>
    <t>FARO Orbis™ Premium(No.410同時購入の場合に限る）</t>
    <phoneticPr fontId="4"/>
  </si>
  <si>
    <t>FARO Orbis™ Premiumは歩きながら高速で高密度な点群取得が可能なモバイルレーザースキャナーです。</t>
    <phoneticPr fontId="4"/>
  </si>
  <si>
    <t>FARO® Focus(No.410同時購入の場合に限る）</t>
    <phoneticPr fontId="4"/>
  </si>
  <si>
    <t>設計ＢＩＭ・施工ＢＩＭ本体</t>
    <phoneticPr fontId="4"/>
  </si>
  <si>
    <t>FARO® Focusは非常に優れた点群データ品質と精度が実現可能なレーザースキャナーです。</t>
    <phoneticPr fontId="4"/>
  </si>
  <si>
    <t>FARO® As-BuiltTM Software Suite</t>
    <phoneticPr fontId="4"/>
  </si>
  <si>
    <t>FARO® As-Built™ Software SuiteでCADやBIM モデリングがより簡単に実現できます。</t>
    <phoneticPr fontId="4"/>
  </si>
  <si>
    <t xml:space="preserve">Archicad Studio Subscription </t>
    <phoneticPr fontId="4"/>
  </si>
  <si>
    <t>グラフィソフトジャパン株式会社</t>
    <phoneticPr fontId="4"/>
  </si>
  <si>
    <t>BIMソフトウェア、小規模設計・個人設計者向けのBIMツール</t>
    <phoneticPr fontId="4"/>
  </si>
  <si>
    <t>株式会社フローワークス</t>
    <phoneticPr fontId="4"/>
  </si>
  <si>
    <t>Vectorworks BIM導入をテンプレート等4つの機能パックでサポートします。</t>
    <phoneticPr fontId="4"/>
  </si>
  <si>
    <t>RC躯体積算ソフト US/RC</t>
    <phoneticPr fontId="4"/>
  </si>
  <si>
    <t>株式会社ユーエスシステム</t>
    <phoneticPr fontId="4"/>
  </si>
  <si>
    <t>RC躯体積算ソフト</t>
    <rPh sb="2" eb="4">
      <t>クタイ</t>
    </rPh>
    <rPh sb="4" eb="6">
      <t>セキサン</t>
    </rPh>
    <phoneticPr fontId="4"/>
  </si>
  <si>
    <t>壁式躯体積算ソフト US/W</t>
    <phoneticPr fontId="4"/>
  </si>
  <si>
    <t>株式会社ユーエスシステム</t>
  </si>
  <si>
    <t>壁式RC躯体積算ソフト</t>
    <rPh sb="0" eb="2">
      <t>カベシキ</t>
    </rPh>
    <rPh sb="4" eb="6">
      <t>クタイ</t>
    </rPh>
    <phoneticPr fontId="4"/>
  </si>
  <si>
    <t>基礎総合積算ソフト US/F</t>
    <phoneticPr fontId="4"/>
  </si>
  <si>
    <t>基礎積算ソフト</t>
    <rPh sb="0" eb="2">
      <t>キソ</t>
    </rPh>
    <phoneticPr fontId="4"/>
  </si>
  <si>
    <t>意匠躯体連動積算ソフト US/VD</t>
    <phoneticPr fontId="4"/>
  </si>
  <si>
    <t>仕上積算ソフト(躯体連動型）</t>
    <rPh sb="0" eb="2">
      <t>シア</t>
    </rPh>
    <rPh sb="8" eb="10">
      <t>クタイ</t>
    </rPh>
    <rPh sb="10" eb="12">
      <t>レンドウ</t>
    </rPh>
    <rPh sb="12" eb="13">
      <t>ガタ</t>
    </rPh>
    <phoneticPr fontId="4"/>
  </si>
  <si>
    <t>仕上単室積算システム US/WD</t>
    <phoneticPr fontId="4"/>
  </si>
  <si>
    <t>仕上積算ソフト（単室型）</t>
    <rPh sb="0" eb="2">
      <t>シア</t>
    </rPh>
    <rPh sb="8" eb="11">
      <t>タンシツガタ</t>
    </rPh>
    <phoneticPr fontId="4"/>
  </si>
  <si>
    <t>補助対象経費区分</t>
    <phoneticPr fontId="1"/>
  </si>
  <si>
    <t>実寸法師2D+3D (実寸法師2D単体の購入は補助対象外)</t>
    <phoneticPr fontId="1"/>
  </si>
  <si>
    <t>実寸法師３Ｄアップグレード（｢実寸法師2D」を購入済であれば補助対象）</t>
    <phoneticPr fontId="1"/>
  </si>
  <si>
    <t>実寸法師３ＤＰｒｏアップグレード（No.261が購入済か、No.261とのセット購入であれば補助対象(機能上も必須)</t>
    <phoneticPr fontId="1"/>
  </si>
  <si>
    <t>実寸法師3DBeamProアップグレード（No.261、No267 が購入済か、No.261、No.267とのセット購入であれば補助対象(機能上も必須)</t>
    <phoneticPr fontId="1"/>
  </si>
  <si>
    <t>実寸法師３Ｄ板情報アップグレード（ No.261が購入済か、No.261とのセット購入であれば補助対象(機能上も必須)</t>
    <phoneticPr fontId="1"/>
  </si>
  <si>
    <t>Process Simulation Reviewer</t>
  </si>
  <si>
    <t>ダッソー・システムズ株式会社</t>
  </si>
  <si>
    <t>Assembly Simulation Engineer</t>
  </si>
  <si>
    <t>Work Instructions Author</t>
  </si>
  <si>
    <t>Equipment &amp; Layout Engineer</t>
  </si>
  <si>
    <t>Work Plan Viewer</t>
  </si>
  <si>
    <t>Factory Resource Manager</t>
  </si>
  <si>
    <t>BIMのビル情報に４Dシミュレーション用の機器や作業員などの条件を追加する</t>
  </si>
  <si>
    <t>Construction Superintendent</t>
  </si>
  <si>
    <t>BIMデータを現場展開し、リーン施工による工程、品質、安全等を運用する。</t>
  </si>
  <si>
    <t xml:space="preserve">Lean Team Player </t>
  </si>
  <si>
    <t>BIMや他のデータを統合しリーン施工を実務に適用するための協業促進ツール。</t>
  </si>
  <si>
    <t>交付申請では記載しません。</t>
    <phoneticPr fontId="4"/>
  </si>
  <si>
    <t>当プロジェクト
の利用割合</t>
    <rPh sb="0" eb="1">
      <t>トウ</t>
    </rPh>
    <rPh sb="9" eb="11">
      <t>リヨウ</t>
    </rPh>
    <rPh sb="11" eb="13">
      <t>ワリアイ</t>
    </rPh>
    <phoneticPr fontId="4"/>
  </si>
  <si>
    <t>補助対象ソフトウェア
登録No</t>
    <rPh sb="0" eb="4">
      <t>ホジョタイショウ</t>
    </rPh>
    <phoneticPr fontId="4"/>
  </si>
  <si>
    <t>内補助
対象</t>
    <rPh sb="0" eb="1">
      <t>ウチ</t>
    </rPh>
    <rPh sb="1" eb="3">
      <t>ホジョ</t>
    </rPh>
    <rPh sb="4" eb="6">
      <t>タイショウ</t>
    </rPh>
    <phoneticPr fontId="4"/>
  </si>
  <si>
    <t>①　領収書等支出根拠資料ごとに記載してください。</t>
    <phoneticPr fontId="4"/>
  </si>
  <si>
    <t>④　講習を外部委託により実施する場合は、明細の分かる契約関連資料を添付し、本様式には1行で総額を記載してください。</t>
    <phoneticPr fontId="4"/>
  </si>
  <si>
    <t>⑤　注文済・契約済・実施済のものは実際の日付・内容・金額を、予定の場合は予定の日付・内容・金額を記載してください。</t>
    <phoneticPr fontId="4"/>
  </si>
  <si>
    <t>人数按分</t>
    <rPh sb="0" eb="2">
      <t>ニンズウ</t>
    </rPh>
    <rPh sb="2" eb="4">
      <t>アンブン</t>
    </rPh>
    <phoneticPr fontId="4"/>
  </si>
  <si>
    <t>作成支援様式　シート①　</t>
    <rPh sb="0" eb="6">
      <t>サクセイシエンヨウシキ</t>
    </rPh>
    <phoneticPr fontId="4"/>
  </si>
  <si>
    <r>
      <t xml:space="preserve">(２) ソフトウェア利用関連費 </t>
    </r>
    <r>
      <rPr>
        <b/>
        <sz val="14"/>
        <color rgb="FFC00000"/>
        <rFont val="游ゴシック"/>
        <family val="3"/>
        <charset val="128"/>
        <scheme val="minor"/>
      </rPr>
      <t>（パソコン、モニター等関連機器についてはこちらに記載 ※機器ごとに記載してください。）</t>
    </r>
    <rPh sb="10" eb="12">
      <t>リヨウ</t>
    </rPh>
    <rPh sb="12" eb="15">
      <t>カンレンヒ</t>
    </rPh>
    <rPh sb="25" eb="26">
      <t>トウ</t>
    </rPh>
    <rPh sb="26" eb="30">
      <t>カンレンキキキサイ</t>
    </rPh>
    <phoneticPr fontId="4"/>
  </si>
  <si>
    <t>支出額・講習内容根拠資料</t>
    <rPh sb="0" eb="2">
      <t>シシュツ</t>
    </rPh>
    <rPh sb="2" eb="3">
      <t>ガク</t>
    </rPh>
    <rPh sb="4" eb="8">
      <t>コウシュウナイヨウ</t>
    </rPh>
    <rPh sb="8" eb="12">
      <t>コンキョシリョウ</t>
    </rPh>
    <phoneticPr fontId="4"/>
  </si>
  <si>
    <t xml:space="preserve"> 外注費を含む計</t>
    <rPh sb="1" eb="4">
      <t>ガイチュウヒ</t>
    </rPh>
    <rPh sb="5" eb="6">
      <t>フク</t>
    </rPh>
    <rPh sb="7" eb="8">
      <t>ケイ</t>
    </rPh>
    <phoneticPr fontId="4"/>
  </si>
  <si>
    <r>
      <t>＜外部委託契約の場合＞</t>
    </r>
    <r>
      <rPr>
        <b/>
        <sz val="11"/>
        <rFont val="游ゴシック"/>
        <family val="3"/>
        <charset val="128"/>
        <scheme val="minor"/>
      </rPr>
      <t>既存プロジェクトで申請する場合も、補助対象経費となるのは</t>
    </r>
    <r>
      <rPr>
        <b/>
        <sz val="11"/>
        <color rgb="FFC00000"/>
        <rFont val="游ゴシック"/>
        <family val="3"/>
        <charset val="128"/>
        <scheme val="minor"/>
      </rPr>
      <t>本年度の代表事業者等登録申請日以後に締結した契約</t>
    </r>
    <r>
      <rPr>
        <b/>
        <sz val="11"/>
        <rFont val="游ゴシック"/>
        <family val="3"/>
        <charset val="128"/>
        <scheme val="minor"/>
      </rPr>
      <t>に限られます。</t>
    </r>
    <rPh sb="1" eb="3">
      <t>ガイブ</t>
    </rPh>
    <rPh sb="3" eb="5">
      <t>イタク</t>
    </rPh>
    <rPh sb="5" eb="7">
      <t>ケイヤク</t>
    </rPh>
    <rPh sb="8" eb="10">
      <t>バアイ</t>
    </rPh>
    <phoneticPr fontId="4"/>
  </si>
  <si>
    <r>
      <t>(10)  CO</t>
    </r>
    <r>
      <rPr>
        <vertAlign val="subscript"/>
        <sz val="14"/>
        <rFont val="游ゴシック"/>
        <family val="3"/>
        <charset val="128"/>
        <scheme val="minor"/>
      </rPr>
      <t>2</t>
    </r>
    <r>
      <rPr>
        <sz val="14"/>
        <rFont val="游ゴシック"/>
        <family val="3"/>
        <charset val="128"/>
        <scheme val="minor"/>
      </rPr>
      <t>原単位等策定に必要なデータベース利用費</t>
    </r>
    <rPh sb="9" eb="12">
      <t>ゲンタンイ</t>
    </rPh>
    <rPh sb="12" eb="13">
      <t>ナド</t>
    </rPh>
    <rPh sb="13" eb="15">
      <t>サクテイ</t>
    </rPh>
    <rPh sb="16" eb="18">
      <t>ヒツヨウ</t>
    </rPh>
    <rPh sb="25" eb="27">
      <t>リヨウ</t>
    </rPh>
    <rPh sb="27" eb="28">
      <t>ヒ</t>
    </rPh>
    <phoneticPr fontId="2"/>
  </si>
  <si>
    <r>
      <t>( 9 )  CO</t>
    </r>
    <r>
      <rPr>
        <vertAlign val="subscript"/>
        <sz val="14"/>
        <rFont val="游ゴシック"/>
        <family val="3"/>
        <charset val="128"/>
        <scheme val="minor"/>
      </rPr>
      <t>2</t>
    </r>
    <r>
      <rPr>
        <sz val="14"/>
        <rFont val="游ゴシック"/>
        <family val="3"/>
        <charset val="128"/>
        <scheme val="minor"/>
      </rPr>
      <t>原単位策定に係る人件費</t>
    </r>
    <rPh sb="10" eb="13">
      <t>ゲンタンイ</t>
    </rPh>
    <rPh sb="13" eb="15">
      <t>サクテイ</t>
    </rPh>
    <rPh sb="16" eb="17">
      <t>カカ</t>
    </rPh>
    <rPh sb="18" eb="21">
      <t>ジンケンヒ</t>
    </rPh>
    <phoneticPr fontId="2"/>
  </si>
  <si>
    <t>Super Build/SS7（SS7へのアップデートの「SS3からSS7への書換料」を含む）</t>
    <rPh sb="39" eb="41">
      <t>カキカエ</t>
    </rPh>
    <rPh sb="41" eb="42">
      <t>リョウ</t>
    </rPh>
    <rPh sb="44" eb="45">
      <t>フク</t>
    </rPh>
    <phoneticPr fontId="7"/>
  </si>
  <si>
    <t>一貫構造計算ソフトウェア</t>
    <phoneticPr fontId="7"/>
  </si>
  <si>
    <t>BIM Sustaina for Energy (モデル建物法) Sync  (Revit , Archicad用）</t>
    <phoneticPr fontId="4"/>
  </si>
  <si>
    <t>BIM Sustaina for Energy (モデル建物法) (Revit , Archicad用）</t>
    <phoneticPr fontId="4"/>
  </si>
  <si>
    <t>BIM sustaina for Energy (標準入力法) (Revit用）</t>
    <phoneticPr fontId="4"/>
  </si>
  <si>
    <t>BIM sustaina for Energy (標準入力法)  Sync (Revit用）</t>
    <rPh sb="44" eb="45">
      <t>ヨウ</t>
    </rPh>
    <phoneticPr fontId="4"/>
  </si>
  <si>
    <t>AutoCAD Architecture hsbOEM版(新規購入：N0367及び2025年5月28日前の既存利用者：No370同時購入の場合に限る。）</t>
    <rPh sb="29" eb="31">
      <t>シンキ</t>
    </rPh>
    <rPh sb="31" eb="33">
      <t>コウニュウ</t>
    </rPh>
    <rPh sb="64" eb="66">
      <t>ドウジ</t>
    </rPh>
    <rPh sb="66" eb="68">
      <t>コウニュウ</t>
    </rPh>
    <rPh sb="69" eb="71">
      <t>バアイ</t>
    </rPh>
    <rPh sb="72" eb="73">
      <t>カギ</t>
    </rPh>
    <phoneticPr fontId="1"/>
  </si>
  <si>
    <t>hsbDesignライセンス(新規購入：N0366及び2025年5月28日前のNo370同時購入の場合に限る。）</t>
    <phoneticPr fontId="4"/>
  </si>
  <si>
    <t>AutoCAD Architecture hsbOEM版（フルサポート）（既存利用者：No369及び2025年5月28日前のNo370同時購入の場合に限る。）</t>
    <rPh sb="37" eb="39">
      <t>キゾン</t>
    </rPh>
    <rPh sb="39" eb="42">
      <t>リヨウシャ</t>
    </rPh>
    <phoneticPr fontId="1"/>
  </si>
  <si>
    <t>hsbDesignライセンスアップデート（フルサポート）（既存利用者：No368及び2025年5月28日前の既存利用者：No370同時購入の場合に限る。）</t>
    <phoneticPr fontId="4"/>
  </si>
  <si>
    <t>IFC出力オプション(2025年5月28日前の新規購入：N0366,No367同時購入の場合に限る。2025年5月28日前の既存利用者：No368,No369同時購入の場合に限る。）</t>
    <phoneticPr fontId="4"/>
  </si>
  <si>
    <t>PIX4Dcloud Advanced</t>
    <phoneticPr fontId="4"/>
  </si>
  <si>
    <t>Pix4D株式会社</t>
    <phoneticPr fontId="4"/>
  </si>
  <si>
    <t>2D/3Dモデル生成、時系列比較、体積計算、設計図面重ね合わせ。</t>
  </si>
  <si>
    <t>Leica iCON trades for Layout</t>
  </si>
  <si>
    <t>BIMモデルを読み込み、測定や墨出しができるアプリケーション</t>
  </si>
  <si>
    <t>Leica iCON iCS50</t>
  </si>
  <si>
    <t>iCON trades用HW、BIM用墨出し機器、球体の画像解析技術を採用</t>
  </si>
  <si>
    <t>ArchiSymphony VBP</t>
    <phoneticPr fontId="4"/>
  </si>
  <si>
    <t>ペーパレススタジオジャパン株式会社</t>
    <phoneticPr fontId="4"/>
  </si>
  <si>
    <t>BIM/CIMに最適化した仮想設計環境</t>
    <phoneticPr fontId="4"/>
  </si>
  <si>
    <t>BIM sustaina for Energy (標準入力法)  Sync （Archicad用）</t>
    <rPh sb="47" eb="48">
      <t>ヨウ</t>
    </rPh>
    <phoneticPr fontId="4"/>
  </si>
  <si>
    <t>Archicadから省エネ計算に用いるデータ連携を行う</t>
    <phoneticPr fontId="4"/>
  </si>
  <si>
    <t>GLOOBE Construction（施工詳細）</t>
  </si>
  <si>
    <t>福井コンピュータアーキテクト株式会社</t>
  </si>
  <si>
    <t>内外装仕上・建具・屋根入力、各種数量算出・図面作成</t>
  </si>
  <si>
    <t>GLOOBE Construction（天井割付）</t>
  </si>
  <si>
    <t>天井仕上割付・インサート割付、各種数量算出・図面作成</t>
  </si>
  <si>
    <r>
      <t>LCCO</t>
    </r>
    <r>
      <rPr>
        <b/>
        <vertAlign val="subscript"/>
        <sz val="11"/>
        <rFont val="游ゴシック"/>
        <family val="3"/>
        <charset val="128"/>
        <scheme val="minor"/>
      </rPr>
      <t>2</t>
    </r>
    <r>
      <rPr>
        <b/>
        <sz val="11"/>
        <rFont val="游ゴシック"/>
        <family val="3"/>
        <charset val="128"/>
        <scheme val="minor"/>
      </rPr>
      <t>評価実施</t>
    </r>
    <rPh sb="5" eb="7">
      <t>ヒョウカ</t>
    </rPh>
    <rPh sb="7" eb="9">
      <t>ジッシ</t>
    </rPh>
    <phoneticPr fontId="4"/>
  </si>
  <si>
    <r>
      <t>(８)LCCO</t>
    </r>
    <r>
      <rPr>
        <b/>
        <vertAlign val="subscript"/>
        <sz val="14"/>
        <rFont val="游ゴシック"/>
        <family val="3"/>
        <charset val="128"/>
        <scheme val="minor"/>
      </rPr>
      <t>2</t>
    </r>
    <r>
      <rPr>
        <b/>
        <sz val="14"/>
        <rFont val="游ゴシック"/>
        <family val="3"/>
        <charset val="128"/>
        <scheme val="minor"/>
      </rPr>
      <t>評価に係る人件費（各委託契約の仕様、内訳が確認出来るものを別途ご提出ください。)</t>
    </r>
    <rPh sb="8" eb="10">
      <t>ヒョウカ</t>
    </rPh>
    <rPh sb="11" eb="12">
      <t>カカ</t>
    </rPh>
    <rPh sb="13" eb="16">
      <t>ジンケンヒ</t>
    </rPh>
    <phoneticPr fontId="2"/>
  </si>
  <si>
    <r>
      <t>(８) LCCO</t>
    </r>
    <r>
      <rPr>
        <b/>
        <vertAlign val="subscript"/>
        <sz val="14"/>
        <rFont val="游ゴシック"/>
        <family val="3"/>
        <charset val="128"/>
        <scheme val="minor"/>
      </rPr>
      <t>2</t>
    </r>
    <r>
      <rPr>
        <b/>
        <sz val="14"/>
        <rFont val="游ゴシック"/>
        <family val="3"/>
        <charset val="128"/>
        <scheme val="minor"/>
      </rPr>
      <t>評価に係る人件費</t>
    </r>
    <rPh sb="9" eb="11">
      <t>ヒョウカ</t>
    </rPh>
    <rPh sb="12" eb="13">
      <t>カカ</t>
    </rPh>
    <rPh sb="14" eb="17">
      <t>ジンケンヒ</t>
    </rPh>
    <phoneticPr fontId="2"/>
  </si>
  <si>
    <r>
      <t>&lt;代表事業者・協力事業者・事業者(LCCO</t>
    </r>
    <r>
      <rPr>
        <b/>
        <vertAlign val="subscript"/>
        <sz val="14"/>
        <rFont val="游ゴシック"/>
        <family val="3"/>
        <charset val="128"/>
        <scheme val="minor"/>
      </rPr>
      <t>2</t>
    </r>
    <r>
      <rPr>
        <b/>
        <sz val="14"/>
        <rFont val="游ゴシック"/>
        <family val="3"/>
        <charset val="128"/>
        <scheme val="minor"/>
      </rPr>
      <t>実施)社員又は派遣社員による配置の場合&gt;</t>
    </r>
    <rPh sb="13" eb="16">
      <t>ジギョウシャ</t>
    </rPh>
    <rPh sb="22" eb="24">
      <t>ジッシ</t>
    </rPh>
    <phoneticPr fontId="4"/>
  </si>
  <si>
    <r>
      <t>( 8 )  LCCO</t>
    </r>
    <r>
      <rPr>
        <vertAlign val="subscript"/>
        <sz val="14"/>
        <rFont val="游ゴシック"/>
        <family val="3"/>
        <charset val="128"/>
        <scheme val="minor"/>
      </rPr>
      <t>2</t>
    </r>
    <r>
      <rPr>
        <sz val="14"/>
        <rFont val="游ゴシック"/>
        <family val="3"/>
        <charset val="128"/>
        <scheme val="minor"/>
      </rPr>
      <t>評価に係る人件費</t>
    </r>
    <rPh sb="12" eb="14">
      <t>ヒョウカ</t>
    </rPh>
    <rPh sb="15" eb="16">
      <t>カカ</t>
    </rPh>
    <rPh sb="17" eb="20">
      <t>ジンケンヒ</t>
    </rPh>
    <phoneticPr fontId="2"/>
  </si>
  <si>
    <r>
      <rPr>
        <b/>
        <sz val="12"/>
        <color rgb="FFC00000"/>
        <rFont val="游ゴシック"/>
        <family val="3"/>
        <charset val="128"/>
        <scheme val="minor"/>
      </rPr>
      <t>補助事業者が自らデータベースのみの契約をする場合</t>
    </r>
    <r>
      <rPr>
        <sz val="12"/>
        <color theme="1"/>
        <rFont val="游ゴシック"/>
        <family val="3"/>
        <charset val="128"/>
        <scheme val="minor"/>
      </rPr>
      <t>は、こちらの様式で算定してください。</t>
    </r>
    <phoneticPr fontId="4"/>
  </si>
  <si>
    <t>補助対象期間</t>
    <phoneticPr fontId="4"/>
  </si>
  <si>
    <t>委託契約期間
(ツールの契約期間)</t>
    <rPh sb="0" eb="2">
      <t>イタク</t>
    </rPh>
    <rPh sb="2" eb="4">
      <t>ケイヤク</t>
    </rPh>
    <rPh sb="4" eb="6">
      <t>キカン</t>
    </rPh>
    <rPh sb="12" eb="14">
      <t>ケイヤク</t>
    </rPh>
    <rPh sb="14" eb="16">
      <t>キカン</t>
    </rPh>
    <phoneticPr fontId="4"/>
  </si>
  <si>
    <t>補助対象業務の
業務割合②
(利用割合②)</t>
    <rPh sb="0" eb="2">
      <t>ホジョ</t>
    </rPh>
    <rPh sb="2" eb="4">
      <t>タイショウ</t>
    </rPh>
    <rPh sb="4" eb="6">
      <t>ギョウム</t>
    </rPh>
    <rPh sb="8" eb="10">
      <t>ギョウム</t>
    </rPh>
    <rPh sb="10" eb="12">
      <t>ワリアイ</t>
    </rPh>
    <rPh sb="15" eb="19">
      <t>リヨウワリアイ</t>
    </rPh>
    <phoneticPr fontId="4"/>
  </si>
  <si>
    <t>作成支援様式　シート③</t>
    <rPh sb="0" eb="6">
      <t>サクセイシエンヨウシキ</t>
    </rPh>
    <phoneticPr fontId="4"/>
  </si>
  <si>
    <t>作成支援様式　シート⑧-1</t>
    <rPh sb="0" eb="6">
      <t>サクセイシエンヨウシキ</t>
    </rPh>
    <phoneticPr fontId="4"/>
  </si>
  <si>
    <t xml:space="preserve">作成支援様式　シート⑧-2   </t>
    <rPh sb="0" eb="6">
      <t>サクセイシエンヨウシキ</t>
    </rPh>
    <phoneticPr fontId="4"/>
  </si>
  <si>
    <t>作成支援様式　シート④-1</t>
    <rPh sb="0" eb="6">
      <t>サクセイシエンヨウシキ</t>
    </rPh>
    <phoneticPr fontId="4"/>
  </si>
  <si>
    <t>作成支援様式　シート④-2</t>
    <rPh sb="0" eb="6">
      <t>サクセイシエンヨウシキ</t>
    </rPh>
    <phoneticPr fontId="4"/>
  </si>
  <si>
    <t>作成支援様式　シート④-3</t>
    <rPh sb="0" eb="6">
      <t>サクセイシエンヨウシキ</t>
    </rPh>
    <phoneticPr fontId="4"/>
  </si>
  <si>
    <t>※1</t>
    <phoneticPr fontId="4"/>
  </si>
  <si>
    <t>※3</t>
    <phoneticPr fontId="4"/>
  </si>
  <si>
    <t>※2</t>
    <phoneticPr fontId="4"/>
  </si>
  <si>
    <t>契約日</t>
    <rPh sb="0" eb="3">
      <t>ケイヤクビ</t>
    </rPh>
    <phoneticPr fontId="4"/>
  </si>
  <si>
    <t>委託契約期間</t>
    <rPh sb="0" eb="2">
      <t>イタク</t>
    </rPh>
    <rPh sb="2" eb="4">
      <t>ケイヤク</t>
    </rPh>
    <rPh sb="4" eb="6">
      <t>キカン</t>
    </rPh>
    <phoneticPr fontId="4"/>
  </si>
  <si>
    <r>
      <t>(１)BIMソフトウェア利用費、(２)BIMソフトウェア利用関連費、(３) ＣＤＥ環境構築・利用費</t>
    </r>
    <r>
      <rPr>
        <b/>
        <sz val="14"/>
        <color rgb="FFC00000"/>
        <rFont val="游ゴシック"/>
        <family val="3"/>
        <charset val="128"/>
        <scheme val="minor"/>
      </rPr>
      <t xml:space="preserve"> (補助対象ソフトウェアリストに掲載のものはこちらに記載)</t>
    </r>
    <rPh sb="12" eb="15">
      <t>リヨウヒ</t>
    </rPh>
    <rPh sb="28" eb="30">
      <t>リヨウ</t>
    </rPh>
    <rPh sb="30" eb="33">
      <t>カンレンヒ</t>
    </rPh>
    <rPh sb="41" eb="43">
      <t>カンキョウ</t>
    </rPh>
    <rPh sb="43" eb="45">
      <t>コウチク</t>
    </rPh>
    <rPh sb="46" eb="49">
      <t>リヨウヒ</t>
    </rPh>
    <rPh sb="51" eb="55">
      <t>ホジョタイショウ</t>
    </rPh>
    <rPh sb="65" eb="67">
      <t>ケイサイ</t>
    </rPh>
    <rPh sb="75" eb="77">
      <t>キサイ</t>
    </rPh>
    <phoneticPr fontId="4"/>
  </si>
  <si>
    <r>
      <t>所定様式１-②　入力値算定シート</t>
    </r>
    <r>
      <rPr>
        <b/>
        <sz val="14"/>
        <color rgb="FFC00000"/>
        <rFont val="游ゴシック"/>
        <family val="3"/>
        <charset val="128"/>
        <scheme val="minor"/>
      </rPr>
      <t>（下記の千円単位の数値を所定様式１-②に転記してください。）</t>
    </r>
    <rPh sb="0" eb="2">
      <t>ショテイ</t>
    </rPh>
    <rPh sb="2" eb="4">
      <t>ヨウシキ</t>
    </rPh>
    <rPh sb="8" eb="11">
      <t>ニュウリョクチ</t>
    </rPh>
    <rPh sb="11" eb="13">
      <t>サンテイ</t>
    </rPh>
    <rPh sb="17" eb="19">
      <t>カキ</t>
    </rPh>
    <rPh sb="20" eb="22">
      <t>センエン</t>
    </rPh>
    <rPh sb="22" eb="24">
      <t>タンイ</t>
    </rPh>
    <rPh sb="25" eb="27">
      <t>スウチ</t>
    </rPh>
    <rPh sb="28" eb="30">
      <t>ショテイ</t>
    </rPh>
    <rPh sb="30" eb="32">
      <t>ヨウシキ</t>
    </rPh>
    <rPh sb="36" eb="38">
      <t>テンキ</t>
    </rPh>
    <phoneticPr fontId="4"/>
  </si>
  <si>
    <t>プロジェクト名称</t>
    <phoneticPr fontId="4"/>
  </si>
  <si>
    <t>プロジェクト番号</t>
    <phoneticPr fontId="4"/>
  </si>
  <si>
    <t>補助事業者</t>
    <phoneticPr fontId="4"/>
  </si>
  <si>
    <t>完了実績報告時に提出様式へ記載する数値</t>
    <rPh sb="0" eb="2">
      <t>カンリョウ</t>
    </rPh>
    <rPh sb="2" eb="4">
      <t>ジッセキ</t>
    </rPh>
    <rPh sb="4" eb="6">
      <t>ホウコク</t>
    </rPh>
    <rPh sb="6" eb="7">
      <t>ジ</t>
    </rPh>
    <rPh sb="8" eb="12">
      <t>テイシュツヨウシキ</t>
    </rPh>
    <rPh sb="13" eb="15">
      <t>キサイ</t>
    </rPh>
    <rPh sb="17" eb="19">
      <t>スウチ</t>
    </rPh>
    <phoneticPr fontId="4"/>
  </si>
  <si>
    <r>
      <t>※一つの契約でBIMコーディネーター、BIMマネジャー、BIMモデラーが含まれる場合、完了実績報告時に</t>
    </r>
    <r>
      <rPr>
        <b/>
        <sz val="14"/>
        <color rgb="FFC00000"/>
        <rFont val="游ゴシック"/>
        <family val="3"/>
        <charset val="128"/>
        <scheme val="minor"/>
      </rPr>
      <t>別途内訳の根拠を提出してください。</t>
    </r>
    <rPh sb="1" eb="2">
      <t>ヒト</t>
    </rPh>
    <rPh sb="4" eb="6">
      <t>ケイヤク</t>
    </rPh>
    <rPh sb="36" eb="37">
      <t>フク</t>
    </rPh>
    <rPh sb="40" eb="42">
      <t>バアイ</t>
    </rPh>
    <rPh sb="43" eb="50">
      <t>カンリョウジッセキホウコクジ</t>
    </rPh>
    <rPh sb="51" eb="53">
      <t>ベット</t>
    </rPh>
    <rPh sb="53" eb="55">
      <t>ウチワケ</t>
    </rPh>
    <rPh sb="56" eb="58">
      <t>コンキョ</t>
    </rPh>
    <rPh sb="59" eb="61">
      <t>テイシュツ</t>
    </rPh>
    <phoneticPr fontId="4"/>
  </si>
  <si>
    <r>
      <t>※一つの契約でBIMコーディネーター、BIMマネジャー、BIMモデラーが含まれる場合、完了実績報告時に</t>
    </r>
    <r>
      <rPr>
        <b/>
        <sz val="14"/>
        <color rgb="FFC00000"/>
        <rFont val="游ゴシック"/>
        <family val="3"/>
        <charset val="128"/>
        <scheme val="minor"/>
      </rPr>
      <t>別途内訳の根拠を提出してください。</t>
    </r>
    <rPh sb="1" eb="2">
      <t>ヒト</t>
    </rPh>
    <rPh sb="4" eb="6">
      <t>ケイヤク</t>
    </rPh>
    <rPh sb="36" eb="37">
      <t>フク</t>
    </rPh>
    <rPh sb="40" eb="42">
      <t>バアイ</t>
    </rPh>
    <rPh sb="51" eb="53">
      <t>ベット</t>
    </rPh>
    <rPh sb="53" eb="55">
      <t>ウチワケ</t>
    </rPh>
    <rPh sb="56" eb="58">
      <t>コンキョ</t>
    </rPh>
    <rPh sb="59" eb="61">
      <t>テイシュツ</t>
    </rPh>
    <phoneticPr fontId="4"/>
  </si>
  <si>
    <t>資料
No</t>
    <rPh sb="0" eb="2">
      <t>シリョウ</t>
    </rPh>
    <phoneticPr fontId="4"/>
  </si>
  <si>
    <t>注文日
契約日</t>
    <rPh sb="0" eb="2">
      <t>チュウモン</t>
    </rPh>
    <rPh sb="2" eb="3">
      <t>ヒ</t>
    </rPh>
    <rPh sb="4" eb="6">
      <t>ヤクビ</t>
    </rPh>
    <phoneticPr fontId="4"/>
  </si>
  <si>
    <t>契約額
（円・税抜）</t>
    <rPh sb="0" eb="3">
      <t>ケイヤクガク</t>
    </rPh>
    <phoneticPr fontId="4"/>
  </si>
  <si>
    <r>
      <t xml:space="preserve">支出額
</t>
    </r>
    <r>
      <rPr>
        <sz val="10"/>
        <color theme="1"/>
        <rFont val="游ゴシック"/>
        <family val="3"/>
        <charset val="128"/>
        <scheme val="minor"/>
      </rPr>
      <t>（円・税抜）</t>
    </r>
    <rPh sb="0" eb="3">
      <t>シシュツガク</t>
    </rPh>
    <rPh sb="5" eb="6">
      <t>エン</t>
    </rPh>
    <rPh sb="7" eb="9">
      <t>ゼイヌキ</t>
    </rPh>
    <phoneticPr fontId="4"/>
  </si>
  <si>
    <t>総額（円・税抜）</t>
    <rPh sb="0" eb="2">
      <t>ソウガク</t>
    </rPh>
    <phoneticPr fontId="4"/>
  </si>
  <si>
    <t>契約額
（円・税抜）</t>
    <rPh sb="0" eb="2">
      <t>ケイヤク</t>
    </rPh>
    <rPh sb="2" eb="3">
      <t>ガク</t>
    </rPh>
    <rPh sb="5" eb="6">
      <t>エン</t>
    </rPh>
    <rPh sb="7" eb="9">
      <t>ゼイヌキ</t>
    </rPh>
    <phoneticPr fontId="4"/>
  </si>
  <si>
    <t>契約額・購入額
（円・税抜）</t>
    <rPh sb="0" eb="3">
      <t>ケイヤクガク</t>
    </rPh>
    <rPh sb="4" eb="7">
      <t>コウニュウガク</t>
    </rPh>
    <phoneticPr fontId="4"/>
  </si>
  <si>
    <t>購入金額
（円）</t>
    <rPh sb="0" eb="2">
      <t>コウニュウ</t>
    </rPh>
    <rPh sb="2" eb="4">
      <t>キンガク</t>
    </rPh>
    <phoneticPr fontId="4"/>
  </si>
  <si>
    <t>補助対象経費
（円）</t>
    <rPh sb="0" eb="2">
      <t>ホジョ</t>
    </rPh>
    <phoneticPr fontId="4"/>
  </si>
  <si>
    <t>補助対象経費
（円）</t>
    <rPh sb="0" eb="4">
      <t>ホジョタイショウ</t>
    </rPh>
    <rPh sb="4" eb="6">
      <t>ケイヒ</t>
    </rPh>
    <phoneticPr fontId="4"/>
  </si>
  <si>
    <t>補助対象経費
（円）</t>
    <rPh sb="1" eb="2">
      <t>エン</t>
    </rPh>
    <phoneticPr fontId="4"/>
  </si>
  <si>
    <t>補助対象経費
（円）</t>
    <rPh sb="0" eb="6">
      <t>ホジョタイショウケイヒ</t>
    </rPh>
    <rPh sb="8" eb="9">
      <t>エン</t>
    </rPh>
    <phoneticPr fontId="4"/>
  </si>
  <si>
    <t>※完了実績報告以降対象額
（円）</t>
    <rPh sb="1" eb="9">
      <t>カンリョウジッセキホウコクイコウ</t>
    </rPh>
    <rPh sb="9" eb="12">
      <t>タイショウガク</t>
    </rPh>
    <rPh sb="14" eb="15">
      <t>エン</t>
    </rPh>
    <phoneticPr fontId="4"/>
  </si>
  <si>
    <t>補助対象経費
（円）</t>
    <rPh sb="0" eb="2">
      <t>ホジョ</t>
    </rPh>
    <rPh sb="8" eb="9">
      <t>エン</t>
    </rPh>
    <phoneticPr fontId="4"/>
  </si>
  <si>
    <t>単価
（円・税抜）</t>
    <rPh sb="0" eb="2">
      <t>タンカ</t>
    </rPh>
    <phoneticPr fontId="4"/>
  </si>
  <si>
    <t>交付申請額【千円】</t>
    <phoneticPr fontId="4"/>
  </si>
  <si>
    <t>補助対象経費【千円】</t>
    <rPh sb="0" eb="2">
      <t>ホジョ</t>
    </rPh>
    <rPh sb="2" eb="4">
      <t>タイショウ</t>
    </rPh>
    <rPh sb="4" eb="6">
      <t>ケイヒ</t>
    </rPh>
    <rPh sb="7" eb="8">
      <t>セン</t>
    </rPh>
    <rPh sb="8" eb="9">
      <t>エン</t>
    </rPh>
    <phoneticPr fontId="4"/>
  </si>
  <si>
    <t>注文日
契約日</t>
    <rPh sb="0" eb="2">
      <t>チュウモン</t>
    </rPh>
    <rPh sb="2" eb="3">
      <t>ヒ</t>
    </rPh>
    <rPh sb="4" eb="7">
      <t>ケイヤクヒ</t>
    </rPh>
    <phoneticPr fontId="4"/>
  </si>
  <si>
    <t>委託契約
期間</t>
    <phoneticPr fontId="4"/>
  </si>
  <si>
    <t>使用
期間</t>
    <phoneticPr fontId="4"/>
  </si>
  <si>
    <t>残価
計算値</t>
    <phoneticPr fontId="4"/>
  </si>
  <si>
    <t>単価
（円）</t>
    <rPh sb="0" eb="2">
      <t>タンカ</t>
    </rPh>
    <rPh sb="4" eb="5">
      <t>エン</t>
    </rPh>
    <phoneticPr fontId="4"/>
  </si>
  <si>
    <r>
      <t>補助</t>
    </r>
    <r>
      <rPr>
        <sz val="9"/>
        <rFont val="游ゴシック"/>
        <family val="3"/>
        <charset val="128"/>
        <scheme val="minor"/>
      </rPr>
      <t>対象経費
（円）</t>
    </r>
    <rPh sb="0" eb="2">
      <t>ホジョ</t>
    </rPh>
    <rPh sb="8" eb="9">
      <t>エン</t>
    </rPh>
    <phoneticPr fontId="4"/>
  </si>
  <si>
    <t>交付申請対象額（円）</t>
    <rPh sb="0" eb="4">
      <t>コウフシンセイ</t>
    </rPh>
    <rPh sb="4" eb="6">
      <t>タイショウ</t>
    </rPh>
    <rPh sb="6" eb="7">
      <t>ガク</t>
    </rPh>
    <rPh sb="8" eb="9">
      <t>エン</t>
    </rPh>
    <phoneticPr fontId="4"/>
  </si>
  <si>
    <t>※完了実績報告以降対象額（円）</t>
    <rPh sb="1" eb="9">
      <t>カンリョウジッセキホウコクイコウ</t>
    </rPh>
    <rPh sb="9" eb="12">
      <t>タイショウガク</t>
    </rPh>
    <rPh sb="13" eb="14">
      <t>エン</t>
    </rPh>
    <phoneticPr fontId="4"/>
  </si>
  <si>
    <t>③　代表事業者が自ら社内で実施する場合は、明細はシート④-３に記載し、本様式には1行で総額を記載してください。</t>
    <phoneticPr fontId="4"/>
  </si>
  <si>
    <t>補助対象経費（円）</t>
    <rPh sb="0" eb="6">
      <t>ホジョタイショウケイヒ</t>
    </rPh>
    <phoneticPr fontId="4"/>
  </si>
  <si>
    <t>※完了実績報告以降対象額（円）</t>
    <rPh sb="1" eb="9">
      <t>カンリョウジッセキホウコクイコウ</t>
    </rPh>
    <rPh sb="9" eb="12">
      <t>タイショウガク</t>
    </rPh>
    <phoneticPr fontId="4"/>
  </si>
  <si>
    <t>非表示</t>
    <rPh sb="0" eb="3">
      <t>ヒヒョウジ</t>
    </rPh>
    <phoneticPr fontId="4"/>
  </si>
  <si>
    <t>(７)ｰ④BIMモデラー人件費(BIMマネジャー補佐)※施工のみ対象</t>
    <rPh sb="24" eb="26">
      <t>ホサ</t>
    </rPh>
    <rPh sb="28" eb="30">
      <t>セコウ</t>
    </rPh>
    <rPh sb="32" eb="34">
      <t>タイショウ</t>
    </rPh>
    <phoneticPr fontId="2"/>
  </si>
  <si>
    <t>(７)ｰ④BIMモデラー外注費(BIMマネジャー補佐) ※施工のみ対象</t>
    <rPh sb="12" eb="14">
      <t>ガイチュウ</t>
    </rPh>
    <rPh sb="24" eb="26">
      <t>ホサ</t>
    </rPh>
    <phoneticPr fontId="2"/>
  </si>
  <si>
    <t>Forma Design Collaboration (旧名称：BIM Collaborate Pro）</t>
    <rPh sb="28" eb="29">
      <t>キュウ</t>
    </rPh>
    <rPh sb="29" eb="31">
      <t>メイショウ</t>
    </rPh>
    <phoneticPr fontId="1"/>
  </si>
  <si>
    <t>Forma Data Management（旧名称：Docs）</t>
    <rPh sb="22" eb="25">
      <t>キュウメイショウ</t>
    </rPh>
    <phoneticPr fontId="4"/>
  </si>
  <si>
    <t>Forma Build (旧名称：Build)</t>
    <phoneticPr fontId="4"/>
  </si>
  <si>
    <t>Forma Takeoff (旧名称：Takeoff)</t>
    <rPh sb="15" eb="18">
      <t>キュウメイショウ</t>
    </rPh>
    <phoneticPr fontId="7"/>
  </si>
  <si>
    <t>GyroEye ビューワ インサートオプション(Magic Leap 2/Trimble XR10用アプリ)(旧名称:GyroEye インサート (HoloLens 2/Trimble XR10用ビューワ))</t>
    <rPh sb="55" eb="58">
      <t>キュウメイショウ</t>
    </rPh>
    <phoneticPr fontId="4"/>
  </si>
  <si>
    <t>ダッソー・システムズ株式会社</t>
    <phoneticPr fontId="4"/>
  </si>
  <si>
    <t>詳細度100から450迄のBIMデータの作成</t>
    <phoneticPr fontId="4"/>
  </si>
  <si>
    <t>工程シミュレーション</t>
    <phoneticPr fontId="4"/>
  </si>
  <si>
    <t>MEP関連の機能を充実させたBIMモデリング　電気部品などの作成も可能</t>
    <phoneticPr fontId="4"/>
  </si>
  <si>
    <t>MEP関連の拡張機能、P&amp;IDを作成しMEPを含んだBIMモデルと連携する２次元図の作成</t>
    <phoneticPr fontId="4"/>
  </si>
  <si>
    <t>MEP関連の拡張機能、P&amp;IDを作成しMEPを含んだBIMモデルと連携する２次元図とレポートの作成</t>
    <phoneticPr fontId="4"/>
  </si>
  <si>
    <t>2D CAD/3D BIMモデルをAR/MRで現場投影可能なモデルに変換/デバイスへの配布管理</t>
    <phoneticPr fontId="4"/>
  </si>
  <si>
    <t>GyroEye ビューワ インサートオプション(Magic Leap 2用アプリ)(旧名称:GyroEye インサート(Magic Leap 2用ビューワ)</t>
    <rPh sb="42" eb="45">
      <t>キュウメイショウ</t>
    </rPh>
    <phoneticPr fontId="7"/>
  </si>
  <si>
    <t>Rebroで生成されたインサート墨出しポイントの現場実寸投影</t>
    <phoneticPr fontId="4"/>
  </si>
  <si>
    <t>省エネ計算に必要な情報を設定するためのオプション機能</t>
    <phoneticPr fontId="4"/>
  </si>
  <si>
    <t>作成した施工シミュレーション結果のビューア</t>
    <phoneticPr fontId="4"/>
  </si>
  <si>
    <t>動的な施工シミュレーション（3D組み立て軌跡の検討）</t>
  </si>
  <si>
    <t>施工シミュレーション結果に、３Dの作業指示書を追加</t>
    <phoneticPr fontId="4"/>
  </si>
  <si>
    <t>動的な施工シミュレーション。設備向けのCAD機能・レイアウトの検討</t>
    <phoneticPr fontId="4"/>
  </si>
  <si>
    <t>作成した３Dの作業指示書を確認</t>
    <phoneticPr fontId="4"/>
  </si>
  <si>
    <t>Construction Operations Engineer（旧名称：Construction Planner）</t>
    <rPh sb="33" eb="34">
      <t>キュウ</t>
    </rPh>
    <rPh sb="34" eb="36">
      <t>メイショウ</t>
    </rPh>
    <phoneticPr fontId="4"/>
  </si>
  <si>
    <t>BIMデータを使った４D・シミュレーション作成。（2026/1/14名称変更）</t>
    <phoneticPr fontId="4"/>
  </si>
  <si>
    <t>Lumion Studio</t>
    <phoneticPr fontId="4"/>
  </si>
  <si>
    <t>Act-3D B.V.</t>
    <phoneticPr fontId="4"/>
  </si>
  <si>
    <t>3Dモデリングソフトのデータをモデルへ適用し、イメージを具体的に伝える事が可能</t>
    <phoneticPr fontId="4"/>
  </si>
  <si>
    <t xml:space="preserve">FARO® Blink™ </t>
    <phoneticPr fontId="4"/>
  </si>
  <si>
    <t>FARO® Blink™はスピードとシンプルさを追求したイメージングレーザースキャナーです。</t>
    <phoneticPr fontId="4"/>
  </si>
  <si>
    <t>(２)ソフトウェア利用関連費</t>
    <phoneticPr fontId="4"/>
  </si>
  <si>
    <t>TopSolid‘Design 7 (IFC入出力ｵﾌﾟｼｮﾝと同時購入に限る)</t>
    <rPh sb="22" eb="25">
      <t>ニュウシュツリョク</t>
    </rPh>
    <rPh sb="32" eb="36">
      <t>ドウジコウニュウ</t>
    </rPh>
    <rPh sb="37" eb="38">
      <t>カギ</t>
    </rPh>
    <phoneticPr fontId="4"/>
  </si>
  <si>
    <t>コダマコーポレーション株式会社</t>
    <phoneticPr fontId="4"/>
  </si>
  <si>
    <t>施工図、製作図、部材表から加工迄に対応し、PDMによるデータ検索、管理が標準搭載</t>
    <phoneticPr fontId="4"/>
  </si>
  <si>
    <t>(１)ソフトウェア利用費</t>
    <phoneticPr fontId="4"/>
  </si>
  <si>
    <t>TOTTARROW</t>
    <phoneticPr fontId="4"/>
  </si>
  <si>
    <t>ピクシーダストテクノロジーズ株式会社</t>
    <phoneticPr fontId="4"/>
  </si>
  <si>
    <t>映像を活用し、移動軌跡とARマーカーを精度よく重ねて効率よく配筋検査を実施する。</t>
    <phoneticPr fontId="4"/>
  </si>
  <si>
    <t>NavVis IVION</t>
    <phoneticPr fontId="4"/>
  </si>
  <si>
    <t>独NavVis GmbH</t>
    <phoneticPr fontId="4"/>
  </si>
  <si>
    <t>快適に現場把握や現場検証できる点群データ・パノラマ写真・BIMのWebビューワ</t>
  </si>
  <si>
    <t>GyroEye Webデータコンバータ インサートオプション (No.328と同時購入に限る）</t>
    <rPh sb="39" eb="43">
      <t>ドウジコウニュウ</t>
    </rPh>
    <rPh sb="44" eb="45">
      <t>カギ</t>
    </rPh>
    <phoneticPr fontId="4"/>
  </si>
  <si>
    <t>Rebroで生成されたインサート墨出しポイントのAR/MRデータへの変換/デバイスへの配布管理</t>
  </si>
  <si>
    <t>NavVis IVION Processing(No.438アドオンソフト）</t>
  </si>
  <si>
    <t>独NavVis GmbH</t>
  </si>
  <si>
    <t>VLX2/3、MLXでスキャンしたデータから点群データ・パノラマ写真を生成するソフトウェア</t>
  </si>
  <si>
    <t>NavVis VLX3(No.438,No.439同時購入の場合に限る）</t>
    <phoneticPr fontId="4"/>
  </si>
  <si>
    <t>高品質な点群データ・パノラマ写真を高速に取得するウェアラブル型3Dスキャナー</t>
  </si>
  <si>
    <t>NavVis VLX2(No.438,No.439同時購入の場合に限る）</t>
    <phoneticPr fontId="4"/>
  </si>
  <si>
    <t>NavVis MLX(No.438,No.439同時購入の場合に限る）</t>
    <phoneticPr fontId="4"/>
  </si>
  <si>
    <t>高品質な点群データ・パノラマ写真を高速に取得するハンディ型3Dスキャナー</t>
  </si>
  <si>
    <t>LIGHTNING BIM AI Agent</t>
    <phoneticPr fontId="4"/>
  </si>
  <si>
    <t>株式会社Arent</t>
    <phoneticPr fontId="4"/>
  </si>
  <si>
    <t>Revit上で自然言語による指示から、モデル修正や集計表の作成を行うAI拡張機能</t>
    <phoneticPr fontId="4"/>
  </si>
  <si>
    <t>GyroEye ビューワ(Meta Quest 用アプリ)</t>
  </si>
  <si>
    <t>2D施工図/3D設計モデル等のAR/MR現場実寸投影　合意形成/納まり検討等</t>
    <phoneticPr fontId="4"/>
  </si>
  <si>
    <t>Meta Quest 3S</t>
    <phoneticPr fontId="4"/>
  </si>
  <si>
    <t>Open Space Core</t>
  </si>
  <si>
    <t>現場のストリートビューを自動生成する機能 , BIMモデルの現場展開を支援する機能</t>
    <phoneticPr fontId="4"/>
  </si>
  <si>
    <t>BlueBeam Basics</t>
  </si>
  <si>
    <t>Bluebeam, Inc.</t>
    <phoneticPr fontId="4"/>
  </si>
  <si>
    <t>BIM図面のチェック・レビュー・共有を効率化</t>
    <phoneticPr fontId="4"/>
  </si>
  <si>
    <t>BlueBeam Core</t>
  </si>
  <si>
    <t>BlueBeam Complete</t>
  </si>
  <si>
    <t>※5</t>
    <phoneticPr fontId="4"/>
  </si>
  <si>
    <t>※4</t>
    <phoneticPr fontId="4"/>
  </si>
  <si>
    <t>AiCad-sf</t>
    <phoneticPr fontId="4"/>
  </si>
  <si>
    <t>株式会社ドッドウエルビー・エム・エス</t>
  </si>
  <si>
    <t>鉄骨施工モデル</t>
    <phoneticPr fontId="4"/>
  </si>
  <si>
    <r>
      <t>(９)~(１３)を申請する場合、策定したCO</t>
    </r>
    <r>
      <rPr>
        <vertAlign val="subscript"/>
        <sz val="10"/>
        <rFont val="游ゴシック"/>
        <family val="3"/>
        <charset val="128"/>
        <scheme val="minor"/>
      </rPr>
      <t>2</t>
    </r>
    <r>
      <rPr>
        <sz val="10"/>
        <rFont val="游ゴシック"/>
        <family val="3"/>
        <charset val="128"/>
        <scheme val="minor"/>
      </rPr>
      <t>原単位等の数を入力してください。</t>
    </r>
    <rPh sb="9" eb="11">
      <t>シンセイ</t>
    </rPh>
    <rPh sb="13" eb="15">
      <t>バアイ</t>
    </rPh>
    <rPh sb="16" eb="18">
      <t>サクテイ</t>
    </rPh>
    <rPh sb="23" eb="26">
      <t>ゲンタンイ</t>
    </rPh>
    <rPh sb="26" eb="27">
      <t>トウ</t>
    </rPh>
    <rPh sb="28" eb="29">
      <t>スウ</t>
    </rPh>
    <rPh sb="29" eb="31">
      <t>ニュウリョクゲンタンイトウ</t>
    </rPh>
    <phoneticPr fontId="4"/>
  </si>
  <si>
    <r>
      <rPr>
        <sz val="10.5"/>
        <color rgb="FFC00000"/>
        <rFont val="游ゴシック"/>
        <family val="3"/>
        <charset val="128"/>
        <scheme val="minor"/>
      </rPr>
      <t>※1,※2　協力事業者は、</t>
    </r>
    <r>
      <rPr>
        <sz val="10.5"/>
        <color theme="1"/>
        <rFont val="游ゴシック"/>
        <family val="3"/>
        <charset val="128"/>
        <scheme val="minor"/>
      </rPr>
      <t>事業者当たりの補助対象経費の限度額は10,000千円。ただし</t>
    </r>
    <r>
      <rPr>
        <sz val="10.5"/>
        <color rgb="FFC00000"/>
        <rFont val="游ゴシック"/>
        <family val="3"/>
        <charset val="128"/>
        <scheme val="minor"/>
      </rPr>
      <t>設計において、</t>
    </r>
    <r>
      <rPr>
        <sz val="10.5"/>
        <color theme="1"/>
        <rFont val="游ゴシック"/>
        <family val="3"/>
        <charset val="128"/>
        <scheme val="minor"/>
      </rPr>
      <t xml:space="preserve">BIM図面審査を行うものについては上限なし。
</t>
    </r>
    <r>
      <rPr>
        <sz val="10.5"/>
        <color rgb="FFC00000"/>
        <rFont val="游ゴシック"/>
        <family val="3"/>
        <charset val="128"/>
        <scheme val="minor"/>
      </rPr>
      <t>※3</t>
    </r>
    <r>
      <rPr>
        <sz val="10.5"/>
        <color theme="1"/>
        <rFont val="游ゴシック"/>
        <family val="3"/>
        <charset val="128"/>
        <scheme val="minor"/>
      </rPr>
      <t>　(7)-①～③の費用の合計は、事業者当たりの補助対象経費の限度額は20,000千円。ただし</t>
    </r>
    <r>
      <rPr>
        <sz val="10.5"/>
        <color rgb="FFC00000"/>
        <rFont val="游ゴシック"/>
        <family val="3"/>
        <charset val="128"/>
        <scheme val="minor"/>
      </rPr>
      <t>設計において、</t>
    </r>
    <r>
      <rPr>
        <sz val="10.5"/>
        <color theme="1"/>
        <rFont val="游ゴシック"/>
        <family val="3"/>
        <charset val="128"/>
        <scheme val="minor"/>
      </rPr>
      <t xml:space="preserve">BIM図面審査を行うものについては上限なし。
</t>
    </r>
    <r>
      <rPr>
        <sz val="10.5"/>
        <color rgb="FFC00000"/>
        <rFont val="游ゴシック"/>
        <family val="3"/>
        <charset val="128"/>
        <scheme val="minor"/>
      </rPr>
      <t>※4</t>
    </r>
    <r>
      <rPr>
        <sz val="10.5"/>
        <color theme="1"/>
        <rFont val="游ゴシック"/>
        <family val="3"/>
        <charset val="128"/>
        <scheme val="minor"/>
      </rPr>
      <t>　(8)の限度額は6,500千円。ただし</t>
    </r>
    <r>
      <rPr>
        <sz val="10.5"/>
        <color rgb="FFC00000"/>
        <rFont val="游ゴシック"/>
        <family val="3"/>
        <charset val="128"/>
        <scheme val="minor"/>
      </rPr>
      <t>BIM活用とLCCO2評価の実施を合わせて行う場合</t>
    </r>
    <r>
      <rPr>
        <sz val="10.5"/>
        <color theme="1"/>
        <rFont val="游ゴシック"/>
        <family val="3"/>
        <charset val="128"/>
        <scheme val="minor"/>
      </rPr>
      <t xml:space="preserve">の限度額は5,000千円。
</t>
    </r>
    <r>
      <rPr>
        <sz val="10.5"/>
        <color rgb="FFC00000"/>
        <rFont val="游ゴシック"/>
        <family val="3"/>
        <charset val="128"/>
        <scheme val="minor"/>
      </rPr>
      <t>※5</t>
    </r>
    <r>
      <rPr>
        <sz val="10.5"/>
        <color theme="1"/>
        <rFont val="游ゴシック"/>
        <family val="3"/>
        <charset val="128"/>
        <scheme val="minor"/>
      </rPr>
      <t>　策定した一（いち）のCO</t>
    </r>
    <r>
      <rPr>
        <vertAlign val="subscript"/>
        <sz val="10.5"/>
        <color theme="1"/>
        <rFont val="游ゴシック"/>
        <family val="3"/>
        <charset val="128"/>
        <scheme val="minor"/>
      </rPr>
      <t>2</t>
    </r>
    <r>
      <rPr>
        <sz val="10.5"/>
        <color theme="1"/>
        <rFont val="游ゴシック"/>
        <family val="3"/>
        <charset val="128"/>
        <scheme val="minor"/>
      </rPr>
      <t xml:space="preserve">原単位等につき4,000千円を加算した額（一事業者当たり加算可能な額は10,000千円/PJまで）を限度額とする。
</t>
    </r>
    <r>
      <rPr>
        <b/>
        <sz val="10.5"/>
        <color rgb="FFC00000"/>
        <rFont val="游ゴシック"/>
        <family val="3"/>
        <charset val="128"/>
        <scheme val="minor"/>
      </rPr>
      <t>◆限度額を超過した場合、所定様式1-②に転記する際に調整してください。</t>
    </r>
    <rPh sb="16" eb="17">
      <t>ア</t>
    </rPh>
    <rPh sb="20" eb="26">
      <t>ホジョタイショウケイヒ</t>
    </rPh>
    <rPh sb="27" eb="29">
      <t>ゲンド</t>
    </rPh>
    <rPh sb="37" eb="39">
      <t>センエン</t>
    </rPh>
    <rPh sb="167" eb="169">
      <t>センエン</t>
    </rPh>
    <rPh sb="176" eb="178">
      <t>カツヨウ</t>
    </rPh>
    <rPh sb="184" eb="186">
      <t>ヒョウカ</t>
    </rPh>
    <rPh sb="187" eb="189">
      <t>ジッシ</t>
    </rPh>
    <rPh sb="190" eb="191">
      <t>ア</t>
    </rPh>
    <rPh sb="194" eb="195">
      <t>オコナ</t>
    </rPh>
    <rPh sb="196" eb="198">
      <t>バアイ</t>
    </rPh>
    <rPh sb="208" eb="210">
      <t>センエン</t>
    </rPh>
    <rPh sb="215" eb="217">
      <t>サクテイ</t>
    </rPh>
    <rPh sb="219" eb="220">
      <t>イチ</t>
    </rPh>
    <rPh sb="228" eb="232">
      <t>ゲンタンイトウ</t>
    </rPh>
    <rPh sb="240" eb="242">
      <t>センエン</t>
    </rPh>
    <rPh sb="243" eb="245">
      <t>カサン</t>
    </rPh>
    <rPh sb="247" eb="248">
      <t>ガク</t>
    </rPh>
    <rPh sb="280" eb="281">
      <t>ガク</t>
    </rPh>
    <rPh sb="287" eb="290">
      <t>ゲンドガク</t>
    </rPh>
    <rPh sb="291" eb="293">
      <t>チョウカ</t>
    </rPh>
    <rPh sb="295" eb="297">
      <t>バアイ</t>
    </rPh>
    <rPh sb="298" eb="302">
      <t>ショテイヨウシキ</t>
    </rPh>
    <rPh sb="306" eb="308">
      <t>テンキ</t>
    </rPh>
    <rPh sb="310" eb="311">
      <t>サイ</t>
    </rPh>
    <rPh sb="312" eb="314">
      <t>チョウセイ</t>
    </rPh>
    <phoneticPr fontId="4"/>
  </si>
  <si>
    <t xml:space="preserve">作成支援様式　シート⑦-2 </t>
    <rPh sb="0" eb="6">
      <t>サクセイシエンヨウシキ</t>
    </rPh>
    <phoneticPr fontId="4"/>
  </si>
  <si>
    <t>人件費等</t>
    <rPh sb="0" eb="3">
      <t>ジンケンヒ</t>
    </rPh>
    <rPh sb="3" eb="4">
      <t>ナド</t>
    </rPh>
    <phoneticPr fontId="4"/>
  </si>
  <si>
    <r>
      <t>LCCO</t>
    </r>
    <r>
      <rPr>
        <vertAlign val="subscript"/>
        <sz val="11"/>
        <rFont val="ＭＳ Ｐゴシック"/>
        <family val="3"/>
        <charset val="128"/>
      </rPr>
      <t>2</t>
    </r>
    <r>
      <rPr>
        <sz val="11"/>
        <rFont val="ＭＳ Ｐゴシック"/>
        <family val="3"/>
        <charset val="128"/>
      </rPr>
      <t>原単位等の策定に係る算定補助ツール利用料</t>
    </r>
    <phoneticPr fontId="4"/>
  </si>
  <si>
    <t>作成支援様式　シート⑦-1</t>
    <rPh sb="0" eb="6">
      <t>サクセイシエンヨウシキ</t>
    </rPh>
    <phoneticPr fontId="4"/>
  </si>
  <si>
    <r>
      <t>( 8 ),(14)  LCCO</t>
    </r>
    <r>
      <rPr>
        <vertAlign val="subscript"/>
        <sz val="14"/>
        <rFont val="游ゴシック"/>
        <family val="3"/>
        <charset val="128"/>
        <scheme val="minor"/>
      </rPr>
      <t>2</t>
    </r>
    <r>
      <rPr>
        <sz val="14"/>
        <rFont val="游ゴシック"/>
        <family val="3"/>
        <charset val="128"/>
        <scheme val="minor"/>
      </rPr>
      <t>評価に係る人件費等</t>
    </r>
    <rPh sb="17" eb="19">
      <t>ヒョウカ</t>
    </rPh>
    <rPh sb="20" eb="21">
      <t>カカ</t>
    </rPh>
    <rPh sb="22" eb="25">
      <t>ジンケンヒ</t>
    </rPh>
    <rPh sb="25" eb="26">
      <t>ナド</t>
    </rPh>
    <phoneticPr fontId="2"/>
  </si>
  <si>
    <r>
      <t>(8),(14)
LCCO</t>
    </r>
    <r>
      <rPr>
        <b/>
        <vertAlign val="subscript"/>
        <sz val="10"/>
        <rFont val="游ゴシック"/>
        <family val="3"/>
        <charset val="128"/>
        <scheme val="minor"/>
      </rPr>
      <t>2</t>
    </r>
    <r>
      <rPr>
        <b/>
        <sz val="10"/>
        <rFont val="游ゴシック"/>
        <family val="3"/>
        <charset val="128"/>
        <scheme val="minor"/>
      </rPr>
      <t>評価
に係る人件費等</t>
    </r>
    <rPh sb="14" eb="16">
      <t>ヒョウカ</t>
    </rPh>
    <rPh sb="18" eb="19">
      <t>カカ</t>
    </rPh>
    <rPh sb="20" eb="23">
      <t>ジンケンヒ</t>
    </rPh>
    <rPh sb="23" eb="24">
      <t>ナド</t>
    </rPh>
    <phoneticPr fontId="4"/>
  </si>
  <si>
    <r>
      <t>(14)LCCO</t>
    </r>
    <r>
      <rPr>
        <b/>
        <vertAlign val="subscript"/>
        <sz val="14"/>
        <rFont val="游ゴシック"/>
        <family val="3"/>
        <charset val="128"/>
        <scheme val="minor"/>
      </rPr>
      <t>2</t>
    </r>
    <r>
      <rPr>
        <b/>
        <sz val="14"/>
        <rFont val="游ゴシック"/>
        <family val="3"/>
        <charset val="128"/>
        <scheme val="minor"/>
      </rPr>
      <t>評価に係る算定補助ツール利用料（各委託契約の仕様、内訳が確認出来るものを別途ご提出ください。)</t>
    </r>
    <rPh sb="9" eb="11">
      <t>ヒョウカ</t>
    </rPh>
    <rPh sb="16" eb="18">
      <t>ホジョ</t>
    </rPh>
    <phoneticPr fontId="4"/>
  </si>
  <si>
    <r>
      <t>(14)  LCCO</t>
    </r>
    <r>
      <rPr>
        <vertAlign val="subscript"/>
        <sz val="14"/>
        <rFont val="游ゴシック"/>
        <family val="3"/>
        <charset val="128"/>
        <scheme val="minor"/>
      </rPr>
      <t>2</t>
    </r>
    <r>
      <rPr>
        <sz val="14"/>
        <rFont val="游ゴシック"/>
        <family val="3"/>
        <charset val="128"/>
        <scheme val="minor"/>
      </rPr>
      <t>評価に係る算定補助ツール利用料</t>
    </r>
    <rPh sb="11" eb="13">
      <t>ヒョウカ</t>
    </rPh>
    <rPh sb="18" eb="20">
      <t>ホジョ</t>
    </rPh>
    <phoneticPr fontId="4"/>
  </si>
  <si>
    <t>GORLEM 排出量算定</t>
    <phoneticPr fontId="7"/>
  </si>
  <si>
    <t>Susport建設</t>
    <phoneticPr fontId="7"/>
  </si>
  <si>
    <t>HELIOS</t>
    <phoneticPr fontId="7"/>
  </si>
  <si>
    <t>建築GX・DX推進事業で補助対象となるBIMソフトウェア等</t>
    <phoneticPr fontId="7"/>
  </si>
  <si>
    <t>2026/08/05更新</t>
    <phoneticPr fontId="4"/>
  </si>
  <si>
    <t>ベクターワークスジャパン株式会社</t>
    <phoneticPr fontId="4"/>
  </si>
  <si>
    <r>
      <rPr>
        <sz val="10.5"/>
        <color rgb="FFFF0000"/>
        <rFont val="ＭＳ Ｐゴシック"/>
        <family val="3"/>
        <charset val="128"/>
      </rPr>
      <t>ABKSS BIM サポート</t>
    </r>
    <r>
      <rPr>
        <sz val="10.5"/>
        <rFont val="ＭＳ Ｐゴシック"/>
        <family val="3"/>
        <charset val="128"/>
      </rPr>
      <t>(旧：BIM life サポート）</t>
    </r>
    <rPh sb="15" eb="16">
      <t>キュウ</t>
    </rPh>
    <phoneticPr fontId="7"/>
  </si>
  <si>
    <t>Archicadのサポートサービス(旧:2025/12/末で終了)</t>
    <rPh sb="18" eb="19">
      <t>キュウ</t>
    </rPh>
    <rPh sb="28" eb="29">
      <t>マツ</t>
    </rPh>
    <rPh sb="30" eb="32">
      <t>シュウリョウ</t>
    </rPh>
    <phoneticPr fontId="7"/>
  </si>
  <si>
    <t>建築BIM標準パック for VECTORWORKS（旧：建築BIM標準パッケージfor Vectorworks）</t>
    <rPh sb="27" eb="28">
      <t>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</si>
</sst>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
    <numFmt numFmtId="177" formatCode="0.0%"/>
    <numFmt numFmtId="178" formatCode="#,##0_ "/>
    <numFmt numFmtId="179" formatCode="yyyy/m/d;@"/>
    <numFmt numFmtId="180" formatCode="#,##0_ ;[Red]\-#,##0\ "/>
    <numFmt numFmtId="181" formatCode="0.00_);[Red]\(0.00\)"/>
    <numFmt numFmtId="182" formatCode="#,##0_);[Red]\(#,##0\)"/>
  </numFmts>
  <fonts count="66">
    <font>
      <sz val="11"/>
      <color theme="1"/>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color theme="1"/>
      <name val="游ゴシック"/>
      <family val="3"/>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6"/>
      <name val="ＭＳ Ｐゴシック"/>
      <family val="3"/>
      <charset val="128"/>
    </font>
    <font>
      <b/>
      <sz val="14"/>
      <color rgb="FFFF0000"/>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14"/>
      <name val="游ゴシック"/>
      <family val="3"/>
      <charset val="128"/>
      <scheme val="minor"/>
    </font>
    <font>
      <sz val="10"/>
      <color theme="1"/>
      <name val="游ゴシック"/>
      <family val="3"/>
      <charset val="128"/>
      <scheme val="minor"/>
    </font>
    <font>
      <sz val="11"/>
      <name val="游ゴシック"/>
      <family val="3"/>
      <charset val="128"/>
      <scheme val="minor"/>
    </font>
    <font>
      <sz val="11"/>
      <color theme="1"/>
      <name val="ＭＳ Ｐゴシック"/>
      <family val="3"/>
      <charset val="128"/>
    </font>
    <font>
      <sz val="9"/>
      <name val="游ゴシック"/>
      <family val="3"/>
      <charset val="128"/>
      <scheme val="minor"/>
    </font>
    <font>
      <b/>
      <sz val="9"/>
      <color indexed="81"/>
      <name val="MS P ゴシック"/>
      <family val="3"/>
      <charset val="128"/>
    </font>
    <font>
      <sz val="8"/>
      <color rgb="FFFF0000"/>
      <name val="游ゴシック"/>
      <family val="3"/>
      <charset val="128"/>
      <scheme val="minor"/>
    </font>
    <font>
      <b/>
      <sz val="12"/>
      <color theme="1"/>
      <name val="游ゴシック"/>
      <family val="3"/>
      <charset val="128"/>
      <scheme val="minor"/>
    </font>
    <font>
      <sz val="14"/>
      <name val="游ゴシック"/>
      <family val="3"/>
      <charset val="128"/>
      <scheme val="minor"/>
    </font>
    <font>
      <b/>
      <sz val="11"/>
      <color theme="1"/>
      <name val="游ゴシック"/>
      <family val="3"/>
      <charset val="128"/>
      <scheme val="minor"/>
    </font>
    <font>
      <b/>
      <sz val="16"/>
      <name val="游ゴシック"/>
      <family val="3"/>
      <charset val="128"/>
      <scheme val="minor"/>
    </font>
    <font>
      <b/>
      <sz val="12"/>
      <name val="游ゴシック"/>
      <family val="3"/>
      <charset val="128"/>
      <scheme val="minor"/>
    </font>
    <font>
      <b/>
      <sz val="11"/>
      <name val="游ゴシック"/>
      <family val="3"/>
      <charset val="128"/>
      <scheme val="minor"/>
    </font>
    <font>
      <sz val="11"/>
      <color theme="1"/>
      <name val="メイリオ"/>
      <family val="3"/>
      <charset val="128"/>
    </font>
    <font>
      <b/>
      <sz val="11"/>
      <color theme="1"/>
      <name val="メイリオ"/>
      <family val="3"/>
      <charset val="128"/>
    </font>
    <font>
      <sz val="12"/>
      <color rgb="FFFF0000"/>
      <name val="游ゴシック"/>
      <family val="3"/>
      <charset val="128"/>
      <scheme val="minor"/>
    </font>
    <font>
      <sz val="11"/>
      <name val="ＭＳ Ｐゴシック"/>
      <family val="3"/>
      <charset val="128"/>
    </font>
    <font>
      <b/>
      <sz val="11"/>
      <name val="ＭＳ Ｐゴシック"/>
      <family val="3"/>
      <charset val="128"/>
    </font>
    <font>
      <sz val="11"/>
      <color rgb="FFFF0000"/>
      <name val="ＭＳ Ｐゴシック"/>
      <family val="3"/>
      <charset val="128"/>
    </font>
    <font>
      <sz val="12"/>
      <name val="游ゴシック"/>
      <family val="3"/>
      <charset val="128"/>
      <scheme val="minor"/>
    </font>
    <font>
      <sz val="6"/>
      <name val="游ゴシック"/>
      <family val="3"/>
      <charset val="128"/>
      <scheme val="minor"/>
    </font>
    <font>
      <b/>
      <vertAlign val="subscript"/>
      <sz val="14"/>
      <name val="游ゴシック"/>
      <family val="3"/>
      <charset val="128"/>
      <scheme val="minor"/>
    </font>
    <font>
      <b/>
      <sz val="10"/>
      <name val="游ゴシック"/>
      <family val="3"/>
      <charset val="128"/>
      <scheme val="minor"/>
    </font>
    <font>
      <vertAlign val="subscript"/>
      <sz val="14"/>
      <name val="游ゴシック"/>
      <family val="3"/>
      <charset val="128"/>
      <scheme val="minor"/>
    </font>
    <font>
      <sz val="10"/>
      <name val="游ゴシック"/>
      <family val="3"/>
      <charset val="128"/>
      <scheme val="minor"/>
    </font>
    <font>
      <b/>
      <sz val="12"/>
      <color rgb="FFFF0000"/>
      <name val="游ゴシック"/>
      <family val="3"/>
      <charset val="128"/>
      <scheme val="minor"/>
    </font>
    <font>
      <b/>
      <sz val="9"/>
      <name val="游ゴシック"/>
      <family val="3"/>
      <charset val="128"/>
      <scheme val="minor"/>
    </font>
    <font>
      <sz val="11"/>
      <name val="游ゴシック"/>
      <family val="2"/>
      <charset val="128"/>
      <scheme val="minor"/>
    </font>
    <font>
      <b/>
      <vertAlign val="subscript"/>
      <sz val="10"/>
      <name val="游ゴシック"/>
      <family val="3"/>
      <charset val="128"/>
      <scheme val="minor"/>
    </font>
    <font>
      <b/>
      <sz val="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3.5"/>
      <name val="ＭＳ Ｐゴシック"/>
      <family val="3"/>
      <charset val="128"/>
    </font>
    <font>
      <sz val="10.5"/>
      <name val="ＭＳ Ｐゴシック"/>
      <family val="3"/>
      <charset val="128"/>
    </font>
    <font>
      <b/>
      <sz val="14"/>
      <color rgb="FFC00000"/>
      <name val="游ゴシック"/>
      <family val="3"/>
      <charset val="128"/>
      <scheme val="minor"/>
    </font>
    <font>
      <sz val="16"/>
      <name val="游ゴシック"/>
      <family val="3"/>
      <charset val="128"/>
      <scheme val="minor"/>
    </font>
    <font>
      <sz val="12"/>
      <color rgb="FF000000"/>
      <name val="游ゴシック"/>
      <family val="3"/>
      <charset val="128"/>
      <scheme val="minor"/>
    </font>
    <font>
      <b/>
      <sz val="12"/>
      <color rgb="FFC00000"/>
      <name val="游ゴシック"/>
      <family val="3"/>
      <charset val="128"/>
      <scheme val="minor"/>
    </font>
    <font>
      <b/>
      <sz val="11"/>
      <color rgb="FFC00000"/>
      <name val="游ゴシック"/>
      <family val="3"/>
      <charset val="128"/>
      <scheme val="minor"/>
    </font>
    <font>
      <sz val="10"/>
      <color rgb="FFFF0000"/>
      <name val="ＭＳ Ｐゴシック"/>
      <family val="3"/>
      <charset val="128"/>
    </font>
    <font>
      <b/>
      <vertAlign val="subscript"/>
      <sz val="11"/>
      <name val="游ゴシック"/>
      <family val="3"/>
      <charset val="128"/>
      <scheme val="minor"/>
    </font>
    <font>
      <sz val="12"/>
      <color theme="1"/>
      <name val="游ゴシック"/>
      <family val="3"/>
      <charset val="128"/>
      <scheme val="minor"/>
    </font>
    <font>
      <b/>
      <sz val="10.5"/>
      <color rgb="FFC00000"/>
      <name val="游ゴシック"/>
      <family val="3"/>
      <charset val="128"/>
      <scheme val="minor"/>
    </font>
    <font>
      <b/>
      <sz val="10.5"/>
      <name val="游ゴシック"/>
      <family val="3"/>
      <charset val="128"/>
      <scheme val="minor"/>
    </font>
    <font>
      <sz val="11"/>
      <color rgb="FFC00000"/>
      <name val="游ゴシック"/>
      <family val="3"/>
      <charset val="128"/>
      <scheme val="minor"/>
    </font>
    <font>
      <b/>
      <sz val="8"/>
      <name val="游ゴシック"/>
      <family val="3"/>
      <charset val="128"/>
      <scheme val="minor"/>
    </font>
    <font>
      <sz val="10.5"/>
      <name val="游ゴシック"/>
      <family val="3"/>
      <charset val="128"/>
      <scheme val="minor"/>
    </font>
    <font>
      <sz val="10.5"/>
      <color theme="1"/>
      <name val="游ゴシック"/>
      <family val="3"/>
      <charset val="128"/>
      <scheme val="minor"/>
    </font>
    <font>
      <sz val="10.5"/>
      <color rgb="FFC00000"/>
      <name val="游ゴシック"/>
      <family val="3"/>
      <charset val="128"/>
      <scheme val="minor"/>
    </font>
    <font>
      <vertAlign val="subscript"/>
      <sz val="10"/>
      <name val="游ゴシック"/>
      <family val="3"/>
      <charset val="128"/>
      <scheme val="minor"/>
    </font>
    <font>
      <vertAlign val="subscript"/>
      <sz val="10.5"/>
      <color theme="1"/>
      <name val="游ゴシック"/>
      <family val="3"/>
      <charset val="128"/>
      <scheme val="minor"/>
    </font>
    <font>
      <vertAlign val="subscript"/>
      <sz val="11"/>
      <name val="ＭＳ Ｐゴシック"/>
      <family val="3"/>
      <charset val="128"/>
    </font>
    <font>
      <sz val="10.5"/>
      <color rgb="FFFF000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medium">
        <color indexed="64"/>
      </top>
      <bottom/>
      <diagonal/>
    </border>
    <border>
      <left/>
      <right/>
      <top/>
      <bottom style="hair">
        <color indexed="64"/>
      </bottom>
      <diagonal/>
    </border>
    <border>
      <left/>
      <right style="thin">
        <color indexed="64"/>
      </right>
      <top/>
      <bottom style="hair">
        <color indexed="64"/>
      </bottom>
      <diagonal/>
    </border>
  </borders>
  <cellStyleXfs count="15">
    <xf numFmtId="0" fontId="0"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85">
    <xf numFmtId="0" fontId="0" fillId="0" borderId="0" xfId="0">
      <alignment vertical="center"/>
    </xf>
    <xf numFmtId="0" fontId="3" fillId="0" borderId="0" xfId="0" applyFont="1">
      <alignment vertical="center"/>
    </xf>
    <xf numFmtId="0" fontId="3" fillId="0" borderId="4" xfId="0" applyFont="1" applyBorder="1" applyAlignment="1">
      <alignment horizontal="center" vertical="center" shrinkToFit="1"/>
    </xf>
    <xf numFmtId="0" fontId="9" fillId="0" borderId="0" xfId="0" applyFont="1">
      <alignment vertical="center"/>
    </xf>
    <xf numFmtId="0" fontId="9" fillId="0" borderId="0" xfId="0" applyFont="1" applyFill="1">
      <alignment vertical="center"/>
    </xf>
    <xf numFmtId="0" fontId="11" fillId="0" borderId="0" xfId="0" applyFont="1">
      <alignment vertical="center"/>
    </xf>
    <xf numFmtId="0" fontId="0" fillId="0" borderId="1" xfId="0" applyBorder="1">
      <alignment vertical="center"/>
    </xf>
    <xf numFmtId="176" fontId="0" fillId="0" borderId="1" xfId="0" applyNumberFormat="1" applyBorder="1">
      <alignment vertical="center"/>
    </xf>
    <xf numFmtId="0" fontId="3" fillId="0" borderId="0" xfId="0" applyFont="1" applyFill="1">
      <alignment vertical="center"/>
    </xf>
    <xf numFmtId="0" fontId="13" fillId="0" borderId="0" xfId="0" applyFont="1" applyFill="1">
      <alignment vertical="center"/>
    </xf>
    <xf numFmtId="0" fontId="3" fillId="0" borderId="2" xfId="0" applyFont="1" applyBorder="1" applyAlignment="1">
      <alignment horizontal="center" vertical="center"/>
    </xf>
    <xf numFmtId="14" fontId="3" fillId="3" borderId="1" xfId="0" applyNumberFormat="1" applyFont="1" applyFill="1" applyBorder="1" applyAlignment="1">
      <alignment horizontal="center" vertical="center" shrinkToFit="1"/>
    </xf>
    <xf numFmtId="14" fontId="12" fillId="3" borderId="1" xfId="0" applyNumberFormat="1" applyFont="1" applyFill="1" applyBorder="1" applyAlignment="1">
      <alignment horizontal="center" vertical="center" shrinkToFit="1"/>
    </xf>
    <xf numFmtId="0" fontId="13" fillId="0" borderId="0" xfId="0" applyFont="1">
      <alignment vertical="center"/>
    </xf>
    <xf numFmtId="0" fontId="19" fillId="0" borderId="0" xfId="0" applyFont="1">
      <alignment vertical="center"/>
    </xf>
    <xf numFmtId="0" fontId="19" fillId="0" borderId="0" xfId="0" applyFont="1" applyBorder="1" applyAlignment="1">
      <alignment vertical="center"/>
    </xf>
    <xf numFmtId="14" fontId="3" fillId="5" borderId="1" xfId="0" applyNumberFormat="1" applyFont="1" applyFill="1" applyBorder="1" applyAlignment="1" applyProtection="1">
      <alignment horizontal="center" vertical="center" shrinkToFit="1"/>
      <protection locked="0"/>
    </xf>
    <xf numFmtId="0" fontId="11" fillId="0" borderId="0" xfId="0" applyFont="1" applyProtection="1">
      <alignment vertical="center"/>
    </xf>
    <xf numFmtId="0" fontId="13" fillId="0" borderId="0" xfId="0" applyFont="1" applyProtection="1">
      <alignment vertical="center"/>
    </xf>
    <xf numFmtId="0" fontId="11" fillId="0" borderId="12" xfId="0" applyFont="1" applyFill="1" applyBorder="1" applyProtection="1">
      <alignment vertical="center"/>
    </xf>
    <xf numFmtId="0" fontId="11" fillId="0" borderId="0" xfId="0" applyFont="1" applyFill="1" applyBorder="1" applyProtection="1">
      <alignment vertical="center"/>
    </xf>
    <xf numFmtId="0" fontId="19" fillId="0" borderId="0" xfId="0" applyFont="1" applyFill="1" applyBorder="1" applyProtection="1">
      <alignment vertical="center"/>
    </xf>
    <xf numFmtId="0" fontId="13" fillId="0" borderId="12" xfId="0" applyFont="1" applyFill="1" applyBorder="1" applyAlignment="1" applyProtection="1">
      <alignment vertical="center" wrapText="1"/>
    </xf>
    <xf numFmtId="0" fontId="13" fillId="0" borderId="0" xfId="0" applyFont="1" applyFill="1" applyProtection="1">
      <alignment vertical="center"/>
    </xf>
    <xf numFmtId="177" fontId="13" fillId="5" borderId="1" xfId="0" applyNumberFormat="1" applyFont="1" applyFill="1" applyBorder="1" applyAlignment="1" applyProtection="1">
      <alignment horizontal="center" vertical="center" shrinkToFit="1"/>
      <protection locked="0"/>
    </xf>
    <xf numFmtId="0" fontId="5" fillId="5" borderId="1" xfId="0" applyFont="1" applyFill="1" applyBorder="1" applyAlignment="1" applyProtection="1">
      <alignment horizontal="center" vertical="center" shrinkToFit="1"/>
      <protection locked="0"/>
    </xf>
    <xf numFmtId="0" fontId="13" fillId="0" borderId="2" xfId="0" applyFont="1" applyBorder="1" applyAlignment="1">
      <alignment horizontal="center" vertical="center"/>
    </xf>
    <xf numFmtId="0" fontId="23" fillId="0" borderId="0" xfId="0" applyFont="1" applyAlignment="1" applyProtection="1">
      <alignment horizontal="right" vertical="center"/>
    </xf>
    <xf numFmtId="0" fontId="13" fillId="0" borderId="0" xfId="0" applyFont="1" applyBorder="1" applyAlignment="1" applyProtection="1">
      <alignment horizontal="right" vertical="top"/>
    </xf>
    <xf numFmtId="0" fontId="13" fillId="2" borderId="0" xfId="0" applyFont="1" applyFill="1" applyBorder="1" applyAlignment="1" applyProtection="1">
      <alignment horizontal="center" vertical="center" wrapText="1"/>
    </xf>
    <xf numFmtId="0" fontId="13" fillId="2" borderId="0" xfId="0" applyFont="1" applyFill="1" applyBorder="1" applyAlignment="1" applyProtection="1">
      <alignment horizontal="left" vertical="center"/>
    </xf>
    <xf numFmtId="0" fontId="22" fillId="0" borderId="0" xfId="0" applyFont="1" applyProtection="1">
      <alignment vertical="center"/>
    </xf>
    <xf numFmtId="0" fontId="22" fillId="2" borderId="0" xfId="0" applyFont="1" applyFill="1" applyBorder="1" applyAlignment="1" applyProtection="1">
      <alignment horizontal="left" vertical="center"/>
    </xf>
    <xf numFmtId="0" fontId="0" fillId="0" borderId="1" xfId="0" applyNumberFormat="1" applyBorder="1">
      <alignment vertical="center"/>
    </xf>
    <xf numFmtId="38" fontId="13" fillId="3" borderId="1" xfId="8" applyFont="1" applyFill="1" applyBorder="1" applyAlignment="1" applyProtection="1">
      <alignment horizontal="right" vertical="center" shrinkToFit="1"/>
    </xf>
    <xf numFmtId="0" fontId="15" fillId="5" borderId="1" xfId="0" applyFont="1" applyFill="1" applyBorder="1" applyAlignment="1" applyProtection="1">
      <alignment horizontal="center" vertical="center" shrinkToFit="1"/>
      <protection locked="0"/>
    </xf>
    <xf numFmtId="180" fontId="13" fillId="3" borderId="1" xfId="8" applyNumberFormat="1" applyFont="1" applyFill="1" applyBorder="1" applyAlignment="1">
      <alignment horizontal="right" vertical="center" shrinkToFit="1"/>
    </xf>
    <xf numFmtId="177" fontId="13" fillId="5" borderId="1" xfId="6" applyNumberFormat="1" applyFont="1" applyFill="1" applyBorder="1" applyAlignment="1" applyProtection="1">
      <alignment horizontal="center" vertical="center" shrinkToFit="1"/>
      <protection locked="0"/>
    </xf>
    <xf numFmtId="177" fontId="3" fillId="5" borderId="1" xfId="0" applyNumberFormat="1" applyFont="1" applyFill="1" applyBorder="1" applyAlignment="1" applyProtection="1">
      <alignment horizontal="center" vertical="center" shrinkToFit="1"/>
      <protection locked="0"/>
    </xf>
    <xf numFmtId="38" fontId="3" fillId="3" borderId="1" xfId="8" applyFont="1" applyFill="1" applyBorder="1" applyAlignment="1" applyProtection="1">
      <alignment horizontal="right" vertical="center" shrinkToFit="1"/>
    </xf>
    <xf numFmtId="179" fontId="3" fillId="5" borderId="1" xfId="0" applyNumberFormat="1" applyFont="1" applyFill="1" applyBorder="1" applyAlignment="1" applyProtection="1">
      <alignment horizontal="center" vertical="center" shrinkToFit="1"/>
      <protection locked="0"/>
    </xf>
    <xf numFmtId="38" fontId="3" fillId="5" borderId="1" xfId="8" applyFont="1" applyFill="1" applyBorder="1" applyAlignment="1" applyProtection="1">
      <alignment vertical="center" shrinkToFit="1"/>
      <protection locked="0"/>
    </xf>
    <xf numFmtId="38" fontId="3" fillId="3" borderId="1" xfId="8" applyFont="1" applyFill="1" applyBorder="1" applyAlignment="1" applyProtection="1">
      <alignment vertical="center" shrinkToFit="1"/>
    </xf>
    <xf numFmtId="178" fontId="13" fillId="5" borderId="1" xfId="0" applyNumberFormat="1" applyFont="1" applyFill="1" applyBorder="1" applyAlignment="1" applyProtection="1">
      <alignment vertical="center" shrinkToFit="1"/>
      <protection locked="0"/>
    </xf>
    <xf numFmtId="0" fontId="13" fillId="5" borderId="1" xfId="0" applyFont="1" applyFill="1" applyBorder="1" applyAlignment="1" applyProtection="1">
      <alignment horizontal="left" vertical="center" shrinkToFit="1"/>
      <protection locked="0"/>
    </xf>
    <xf numFmtId="178" fontId="13" fillId="3" borderId="1" xfId="0" applyNumberFormat="1" applyFont="1" applyFill="1" applyBorder="1" applyAlignment="1" applyProtection="1">
      <alignment vertical="center" shrinkToFit="1"/>
    </xf>
    <xf numFmtId="0" fontId="13" fillId="3" borderId="1" xfId="0" applyFont="1" applyFill="1" applyBorder="1" applyAlignment="1" applyProtection="1">
      <alignment horizontal="center" vertical="center" shrinkToFit="1"/>
    </xf>
    <xf numFmtId="0" fontId="3" fillId="3" borderId="1" xfId="0" applyFont="1" applyFill="1" applyBorder="1" applyAlignment="1" applyProtection="1">
      <alignment horizontal="center" vertical="center" shrinkToFit="1"/>
    </xf>
    <xf numFmtId="38" fontId="13" fillId="5" borderId="1" xfId="8" applyFont="1" applyFill="1" applyBorder="1" applyAlignment="1" applyProtection="1">
      <alignment horizontal="right" vertical="center" shrinkToFit="1"/>
      <protection locked="0"/>
    </xf>
    <xf numFmtId="38" fontId="3" fillId="5" borderId="1" xfId="8" applyFont="1" applyFill="1" applyBorder="1" applyAlignment="1" applyProtection="1">
      <alignment horizontal="right" vertical="center" shrinkToFit="1"/>
      <protection locked="0"/>
    </xf>
    <xf numFmtId="180" fontId="13" fillId="3" borderId="1" xfId="8" applyNumberFormat="1" applyFont="1" applyFill="1" applyBorder="1" applyAlignment="1">
      <alignment vertical="center" shrinkToFit="1"/>
    </xf>
    <xf numFmtId="0" fontId="13" fillId="0" borderId="0" xfId="0" applyFont="1" applyFill="1" applyBorder="1" applyAlignment="1">
      <alignment horizontal="center" vertical="center" shrinkToFit="1"/>
    </xf>
    <xf numFmtId="38" fontId="13" fillId="0" borderId="0" xfId="8" applyFont="1" applyFill="1" applyBorder="1" applyAlignment="1">
      <alignment horizontal="right" vertical="center" shrinkToFit="1"/>
    </xf>
    <xf numFmtId="0" fontId="13" fillId="0" borderId="0" xfId="0" applyFont="1" applyFill="1" applyAlignment="1">
      <alignment vertical="center" shrinkToFit="1"/>
    </xf>
    <xf numFmtId="38" fontId="13" fillId="0" borderId="0" xfId="8" applyFont="1" applyFill="1" applyAlignment="1">
      <alignment horizontal="right" vertical="center" shrinkToFit="1"/>
    </xf>
    <xf numFmtId="38" fontId="13" fillId="0" borderId="0" xfId="8" applyFont="1" applyFill="1" applyAlignment="1">
      <alignment horizontal="right" vertical="center"/>
    </xf>
    <xf numFmtId="182" fontId="13" fillId="3" borderId="1" xfId="8" applyNumberFormat="1" applyFont="1" applyFill="1" applyBorder="1" applyAlignment="1">
      <alignment vertical="center" shrinkToFit="1"/>
    </xf>
    <xf numFmtId="182" fontId="13" fillId="3" borderId="1" xfId="0" applyNumberFormat="1" applyFont="1" applyFill="1" applyBorder="1" applyAlignment="1">
      <alignment vertical="center" shrinkToFit="1"/>
    </xf>
    <xf numFmtId="0" fontId="11" fillId="0" borderId="0" xfId="0" applyFont="1" applyFill="1">
      <alignment vertical="center"/>
    </xf>
    <xf numFmtId="0" fontId="13" fillId="5" borderId="5" xfId="0" applyFont="1" applyFill="1" applyBorder="1" applyAlignment="1" applyProtection="1">
      <alignment horizontal="center" vertical="center" shrinkToFit="1"/>
      <protection locked="0"/>
    </xf>
    <xf numFmtId="179" fontId="13" fillId="5" borderId="1" xfId="0" applyNumberFormat="1" applyFont="1" applyFill="1" applyBorder="1" applyAlignment="1" applyProtection="1">
      <alignment horizontal="center" vertical="center" shrinkToFit="1"/>
      <protection locked="0"/>
    </xf>
    <xf numFmtId="178" fontId="13" fillId="3" borderId="1" xfId="0" applyNumberFormat="1" applyFont="1" applyFill="1" applyBorder="1" applyAlignment="1">
      <alignment vertical="center" shrinkToFit="1"/>
    </xf>
    <xf numFmtId="0" fontId="13" fillId="0" borderId="0" xfId="0" applyFont="1" applyFill="1" applyAlignment="1">
      <alignment vertical="center"/>
    </xf>
    <xf numFmtId="0" fontId="26" fillId="0" borderId="0" xfId="0" applyFont="1">
      <alignment vertical="center"/>
    </xf>
    <xf numFmtId="0" fontId="22" fillId="0" borderId="0" xfId="0" applyFont="1">
      <alignment vertical="center"/>
    </xf>
    <xf numFmtId="176" fontId="0" fillId="0" borderId="0" xfId="0" applyNumberFormat="1" applyFill="1" applyBorder="1">
      <alignment vertical="center"/>
    </xf>
    <xf numFmtId="0" fontId="0" fillId="0" borderId="1" xfId="0" applyFill="1" applyBorder="1">
      <alignment vertical="center"/>
    </xf>
    <xf numFmtId="0" fontId="3" fillId="3" borderId="1" xfId="0" applyNumberFormat="1" applyFont="1" applyFill="1" applyBorder="1" applyAlignment="1" applyProtection="1">
      <alignment horizontal="center" vertical="center" shrinkToFit="1"/>
    </xf>
    <xf numFmtId="0" fontId="3" fillId="3" borderId="1" xfId="0" applyNumberFormat="1" applyFont="1" applyFill="1" applyBorder="1" applyAlignment="1">
      <alignment horizontal="center" vertical="center" shrinkToFit="1"/>
    </xf>
    <xf numFmtId="176" fontId="3" fillId="3" borderId="1" xfId="0" applyNumberFormat="1" applyFont="1" applyFill="1" applyBorder="1" applyAlignment="1">
      <alignment horizontal="center" vertical="center" shrinkToFit="1"/>
    </xf>
    <xf numFmtId="181" fontId="3" fillId="3" borderId="1" xfId="0" applyNumberFormat="1" applyFont="1" applyFill="1" applyBorder="1" applyAlignment="1">
      <alignment horizontal="center" vertical="center" shrinkToFit="1"/>
    </xf>
    <xf numFmtId="0" fontId="27" fillId="0" borderId="0" xfId="0" applyFont="1" applyAlignment="1">
      <alignment vertical="top"/>
    </xf>
    <xf numFmtId="0" fontId="27" fillId="0" borderId="0" xfId="0" applyFont="1" applyAlignment="1">
      <alignment vertical="top" shrinkToFit="1"/>
    </xf>
    <xf numFmtId="0" fontId="28" fillId="4" borderId="1" xfId="0" applyFont="1" applyFill="1" applyBorder="1" applyAlignment="1">
      <alignment horizontal="center" vertical="top" wrapText="1"/>
    </xf>
    <xf numFmtId="0" fontId="28" fillId="4" borderId="1" xfId="0" applyFont="1" applyFill="1" applyBorder="1" applyAlignment="1">
      <alignment horizontal="center" vertical="top" shrinkToFit="1"/>
    </xf>
    <xf numFmtId="0" fontId="27" fillId="2" borderId="1" xfId="1" applyFont="1" applyFill="1" applyBorder="1" applyAlignment="1">
      <alignment horizontal="left" vertical="top" shrinkToFit="1"/>
    </xf>
    <xf numFmtId="0" fontId="27" fillId="2" borderId="1" xfId="0" applyFont="1" applyFill="1" applyBorder="1" applyAlignment="1">
      <alignment horizontal="left" vertical="top" shrinkToFit="1"/>
    </xf>
    <xf numFmtId="0" fontId="27" fillId="0" borderId="1" xfId="0" applyFont="1" applyBorder="1" applyAlignment="1">
      <alignment vertical="top"/>
    </xf>
    <xf numFmtId="0" fontId="27" fillId="2" borderId="1" xfId="0" applyFont="1" applyFill="1" applyBorder="1" applyAlignment="1">
      <alignment vertical="top" shrinkToFit="1"/>
    </xf>
    <xf numFmtId="0" fontId="27" fillId="2" borderId="1" xfId="0" applyFont="1" applyFill="1" applyBorder="1" applyAlignment="1">
      <alignment horizontal="center" vertical="top" shrinkToFit="1"/>
    </xf>
    <xf numFmtId="0" fontId="27" fillId="2" borderId="1" xfId="1" applyFont="1" applyFill="1" applyBorder="1" applyAlignment="1">
      <alignment horizontal="center" vertical="top" shrinkToFit="1"/>
    </xf>
    <xf numFmtId="0" fontId="27" fillId="0" borderId="1" xfId="0" applyFont="1" applyBorder="1" applyAlignment="1">
      <alignment horizontal="left" vertical="top" shrinkToFit="1"/>
    </xf>
    <xf numFmtId="0" fontId="27" fillId="0" borderId="1" xfId="0" applyFont="1" applyBorder="1" applyAlignment="1">
      <alignment vertical="top" shrinkToFit="1"/>
    </xf>
    <xf numFmtId="0" fontId="27" fillId="0" borderId="1" xfId="11" applyFont="1" applyBorder="1" applyAlignment="1">
      <alignment vertical="top" shrinkToFit="1"/>
    </xf>
    <xf numFmtId="0" fontId="27" fillId="0" borderId="1" xfId="1" applyFont="1" applyBorder="1" applyAlignment="1">
      <alignment horizontal="center" vertical="top" shrinkToFit="1"/>
    </xf>
    <xf numFmtId="0" fontId="27" fillId="0" borderId="1" xfId="0" applyFont="1" applyBorder="1" applyAlignment="1">
      <alignment horizontal="center" vertical="top"/>
    </xf>
    <xf numFmtId="0" fontId="27" fillId="2" borderId="1" xfId="0" applyFont="1" applyFill="1" applyBorder="1" applyAlignment="1">
      <alignment horizontal="center" vertical="top"/>
    </xf>
    <xf numFmtId="0" fontId="27" fillId="0" borderId="1" xfId="1" applyFont="1" applyBorder="1" applyAlignment="1">
      <alignment vertical="top" shrinkToFit="1"/>
    </xf>
    <xf numFmtId="0" fontId="27" fillId="2" borderId="1" xfId="11" applyFont="1" applyFill="1" applyBorder="1" applyAlignment="1">
      <alignment vertical="top" shrinkToFit="1"/>
    </xf>
    <xf numFmtId="0" fontId="27" fillId="2" borderId="1" xfId="0" applyFont="1" applyFill="1" applyBorder="1" applyAlignment="1">
      <alignment vertical="top" wrapText="1"/>
    </xf>
    <xf numFmtId="0" fontId="27" fillId="0" borderId="1" xfId="5" applyFont="1" applyBorder="1" applyAlignment="1">
      <alignment vertical="top" shrinkToFit="1"/>
    </xf>
    <xf numFmtId="0" fontId="27" fillId="2" borderId="1" xfId="5" applyFont="1" applyFill="1" applyBorder="1" applyAlignment="1">
      <alignment vertical="top" shrinkToFit="1"/>
    </xf>
    <xf numFmtId="0" fontId="27" fillId="2" borderId="1" xfId="0" applyFont="1" applyFill="1" applyBorder="1" applyAlignment="1">
      <alignment vertical="top"/>
    </xf>
    <xf numFmtId="0" fontId="27" fillId="2" borderId="1" xfId="4" applyFont="1" applyFill="1" applyBorder="1" applyAlignment="1">
      <alignment vertical="top"/>
    </xf>
    <xf numFmtId="0" fontId="27" fillId="0" borderId="1" xfId="3" applyFont="1" applyBorder="1" applyAlignment="1">
      <alignment vertical="top" shrinkToFit="1"/>
    </xf>
    <xf numFmtId="0" fontId="27" fillId="2" borderId="1" xfId="3" applyFont="1" applyFill="1" applyBorder="1" applyAlignment="1">
      <alignment vertical="top" shrinkToFit="1"/>
    </xf>
    <xf numFmtId="0" fontId="27" fillId="0" borderId="1" xfId="3" applyFont="1" applyBorder="1" applyAlignment="1">
      <alignment horizontal="center" vertical="top"/>
    </xf>
    <xf numFmtId="0" fontId="27" fillId="2" borderId="1" xfId="2" applyFont="1" applyFill="1" applyBorder="1" applyAlignment="1">
      <alignment vertical="top" shrinkToFit="1"/>
    </xf>
    <xf numFmtId="0" fontId="27" fillId="2" borderId="1" xfId="7" applyFont="1" applyFill="1" applyBorder="1" applyAlignment="1">
      <alignment vertical="top" shrinkToFit="1"/>
    </xf>
    <xf numFmtId="0" fontId="27" fillId="0" borderId="1" xfId="9" applyFont="1" applyBorder="1" applyAlignment="1">
      <alignment vertical="top" shrinkToFit="1"/>
    </xf>
    <xf numFmtId="0" fontId="27" fillId="2" borderId="1" xfId="9" applyFont="1" applyFill="1" applyBorder="1" applyAlignment="1">
      <alignment vertical="top"/>
    </xf>
    <xf numFmtId="0" fontId="27" fillId="0" borderId="1" xfId="10" applyFont="1" applyBorder="1" applyAlignment="1">
      <alignment vertical="top" shrinkToFit="1"/>
    </xf>
    <xf numFmtId="0" fontId="27" fillId="0" borderId="1" xfId="11" applyFont="1" applyBorder="1" applyAlignment="1">
      <alignment horizontal="center" vertical="top"/>
    </xf>
    <xf numFmtId="0" fontId="27" fillId="0" borderId="1" xfId="11" applyFont="1" applyBorder="1" applyAlignment="1">
      <alignment horizontal="left" vertical="top" shrinkToFit="1"/>
    </xf>
    <xf numFmtId="0" fontId="27" fillId="0" borderId="1" xfId="1" applyFont="1" applyBorder="1" applyAlignment="1">
      <alignment vertical="top"/>
    </xf>
    <xf numFmtId="0" fontId="27" fillId="0" borderId="1" xfId="11" applyFont="1" applyBorder="1" applyAlignment="1">
      <alignment horizontal="center" vertical="top" shrinkToFit="1"/>
    </xf>
    <xf numFmtId="0" fontId="27" fillId="0" borderId="1" xfId="1" applyFont="1" applyBorder="1" applyAlignment="1">
      <alignment horizontal="right" vertical="top" shrinkToFit="1"/>
    </xf>
    <xf numFmtId="0" fontId="27" fillId="0" borderId="1" xfId="1" applyFont="1" applyBorder="1" applyAlignment="1">
      <alignment horizontal="left" vertical="top" shrinkToFit="1"/>
    </xf>
    <xf numFmtId="0" fontId="27" fillId="2" borderId="1" xfId="11" applyFont="1" applyFill="1" applyBorder="1" applyAlignment="1">
      <alignment horizontal="left" vertical="top" shrinkToFit="1"/>
    </xf>
    <xf numFmtId="0" fontId="27" fillId="0" borderId="1" xfId="12" applyFont="1" applyBorder="1" applyAlignment="1" applyProtection="1">
      <alignment vertical="top" shrinkToFit="1"/>
      <protection locked="0"/>
    </xf>
    <xf numFmtId="0" fontId="27" fillId="0" borderId="1" xfId="12" applyFont="1" applyBorder="1" applyAlignment="1" applyProtection="1">
      <alignment horizontal="center" vertical="top"/>
      <protection locked="0"/>
    </xf>
    <xf numFmtId="0" fontId="27" fillId="0" borderId="1" xfId="12" applyFont="1" applyBorder="1" applyAlignment="1" applyProtection="1">
      <alignment vertical="top"/>
      <protection locked="0"/>
    </xf>
    <xf numFmtId="0" fontId="27" fillId="0" borderId="1" xfId="12" applyFont="1" applyBorder="1" applyAlignment="1" applyProtection="1">
      <alignment horizontal="left" vertical="top" shrinkToFit="1"/>
      <protection locked="0"/>
    </xf>
    <xf numFmtId="0" fontId="27" fillId="0" borderId="1" xfId="13" applyFont="1" applyBorder="1" applyAlignment="1" applyProtection="1">
      <alignment vertical="top"/>
      <protection locked="0"/>
    </xf>
    <xf numFmtId="0" fontId="13" fillId="5" borderId="1" xfId="0" applyFont="1" applyFill="1" applyBorder="1" applyAlignment="1" applyProtection="1">
      <alignment horizontal="center" vertical="center" shrinkToFit="1"/>
      <protection locked="0"/>
    </xf>
    <xf numFmtId="14" fontId="13" fillId="5" borderId="1" xfId="0" applyNumberFormat="1" applyFont="1" applyFill="1" applyBorder="1" applyAlignment="1" applyProtection="1">
      <alignment horizontal="center" vertical="center" shrinkToFit="1"/>
      <protection locked="0"/>
    </xf>
    <xf numFmtId="0" fontId="13" fillId="5" borderId="3" xfId="0" applyFont="1" applyFill="1" applyBorder="1" applyAlignment="1" applyProtection="1">
      <alignment horizontal="center" vertical="center" shrinkToFit="1"/>
      <protection locked="0"/>
    </xf>
    <xf numFmtId="0" fontId="13" fillId="0" borderId="0" xfId="0" applyFont="1" applyFill="1" applyAlignment="1">
      <alignment horizontal="center" vertical="center" shrinkToFit="1"/>
    </xf>
    <xf numFmtId="49" fontId="13" fillId="0" borderId="15" xfId="0" applyNumberFormat="1" applyFont="1" applyBorder="1" applyAlignment="1" applyProtection="1">
      <alignment horizontal="center" vertical="center" shrinkToFit="1"/>
      <protection locked="0"/>
    </xf>
    <xf numFmtId="0" fontId="13" fillId="0" borderId="0" xfId="0" applyFont="1" applyAlignment="1" applyProtection="1">
      <alignment horizontal="center" vertical="center"/>
    </xf>
    <xf numFmtId="0" fontId="13" fillId="0" borderId="0" xfId="0" applyFont="1" applyBorder="1" applyAlignment="1" applyProtection="1">
      <alignment horizontal="center" vertical="center"/>
    </xf>
    <xf numFmtId="0" fontId="11" fillId="0" borderId="0" xfId="0" applyFont="1" applyAlignment="1">
      <alignment horizontal="right" vertical="center"/>
    </xf>
    <xf numFmtId="0" fontId="13" fillId="0" borderId="0" xfId="0" applyFont="1" applyBorder="1" applyAlignment="1">
      <alignment horizontal="center" vertical="center"/>
    </xf>
    <xf numFmtId="0" fontId="13" fillId="0" borderId="0" xfId="0" applyFont="1" applyAlignment="1">
      <alignment vertical="center" shrinkToFit="1"/>
    </xf>
    <xf numFmtId="182" fontId="13" fillId="2" borderId="0" xfId="0" applyNumberFormat="1" applyFont="1" applyFill="1" applyBorder="1" applyAlignment="1">
      <alignment vertical="center" shrinkToFit="1"/>
    </xf>
    <xf numFmtId="0" fontId="23" fillId="2" borderId="0" xfId="0" applyFont="1" applyFill="1" applyBorder="1" applyAlignment="1" applyProtection="1">
      <alignment horizontal="left" vertical="center"/>
    </xf>
    <xf numFmtId="0" fontId="13" fillId="2" borderId="0" xfId="0" applyFont="1" applyFill="1" applyBorder="1" applyAlignment="1" applyProtection="1">
      <alignment horizontal="center" vertical="center"/>
    </xf>
    <xf numFmtId="0" fontId="30" fillId="0" borderId="0" xfId="0" applyFont="1" applyProtection="1">
      <alignment vertical="center"/>
    </xf>
    <xf numFmtId="49" fontId="3" fillId="0" borderId="0" xfId="0" applyNumberFormat="1" applyFont="1" applyBorder="1" applyAlignment="1" applyProtection="1">
      <alignment horizontal="center" vertical="center" shrinkToFit="1"/>
    </xf>
    <xf numFmtId="49" fontId="13" fillId="0" borderId="0" xfId="0" applyNumberFormat="1" applyFont="1" applyBorder="1" applyAlignment="1" applyProtection="1">
      <alignment horizontal="center" vertical="center" shrinkToFit="1"/>
    </xf>
    <xf numFmtId="0" fontId="19" fillId="0" borderId="0" xfId="0" applyFont="1" applyProtection="1">
      <alignment vertical="center"/>
    </xf>
    <xf numFmtId="0" fontId="11" fillId="0" borderId="0" xfId="0" applyFont="1" applyAlignment="1" applyProtection="1">
      <alignment horizontal="right" vertical="center"/>
    </xf>
    <xf numFmtId="0" fontId="11" fillId="2" borderId="0" xfId="0" applyFont="1" applyFill="1">
      <alignment vertical="center"/>
    </xf>
    <xf numFmtId="0" fontId="13" fillId="2" borderId="0" xfId="0" applyFont="1" applyFill="1" applyBorder="1" applyAlignment="1">
      <alignment horizontal="center" vertical="center" wrapText="1"/>
    </xf>
    <xf numFmtId="0" fontId="11" fillId="0" borderId="0" xfId="0" applyFont="1" applyAlignment="1">
      <alignment vertical="center"/>
    </xf>
    <xf numFmtId="0" fontId="13" fillId="2" borderId="0" xfId="0" applyFont="1" applyFill="1" applyBorder="1" applyAlignment="1">
      <alignment vertical="center"/>
    </xf>
    <xf numFmtId="0" fontId="36" fillId="2" borderId="0" xfId="0" applyFont="1" applyFill="1" applyBorder="1" applyAlignment="1">
      <alignment horizontal="left" vertical="center"/>
    </xf>
    <xf numFmtId="38" fontId="13" fillId="5" borderId="1" xfId="8" applyFont="1" applyFill="1" applyBorder="1" applyAlignment="1" applyProtection="1">
      <alignment horizontal="center" vertical="center" shrinkToFit="1"/>
      <protection locked="0"/>
    </xf>
    <xf numFmtId="177" fontId="13" fillId="0" borderId="0" xfId="0" applyNumberFormat="1" applyFont="1">
      <alignment vertical="center"/>
    </xf>
    <xf numFmtId="0" fontId="10" fillId="0" borderId="0" xfId="0" applyFont="1" applyProtection="1">
      <alignment vertical="center"/>
    </xf>
    <xf numFmtId="0" fontId="0" fillId="0" borderId="0" xfId="0" applyProtection="1">
      <alignment vertical="center"/>
    </xf>
    <xf numFmtId="38" fontId="0" fillId="6" borderId="1" xfId="8" applyFont="1" applyFill="1" applyBorder="1" applyProtection="1">
      <alignment vertical="center"/>
    </xf>
    <xf numFmtId="38" fontId="0" fillId="0" borderId="1" xfId="8" applyFont="1" applyFill="1" applyBorder="1" applyProtection="1">
      <alignment vertical="center"/>
    </xf>
    <xf numFmtId="38" fontId="0" fillId="0" borderId="1" xfId="8" applyFont="1" applyFill="1" applyBorder="1" applyAlignment="1" applyProtection="1">
      <alignment horizontal="right" vertical="center"/>
    </xf>
    <xf numFmtId="38" fontId="0" fillId="0" borderId="0" xfId="8" applyFont="1" applyProtection="1">
      <alignment vertical="center"/>
    </xf>
    <xf numFmtId="0" fontId="3" fillId="5" borderId="1" xfId="0" applyFont="1" applyFill="1" applyBorder="1" applyAlignment="1" applyProtection="1">
      <alignment horizontal="right" vertical="center" shrinkToFit="1"/>
      <protection locked="0"/>
    </xf>
    <xf numFmtId="14" fontId="0" fillId="0" borderId="1" xfId="0" applyNumberFormat="1" applyFill="1" applyBorder="1" applyProtection="1">
      <alignment vertical="center"/>
    </xf>
    <xf numFmtId="0" fontId="3" fillId="5" borderId="1" xfId="0" applyFont="1" applyFill="1" applyBorder="1" applyAlignment="1" applyProtection="1">
      <alignment horizontal="center" vertical="center" shrinkToFit="1"/>
      <protection locked="0"/>
    </xf>
    <xf numFmtId="0" fontId="3" fillId="5" borderId="1" xfId="0" applyFont="1" applyFill="1" applyBorder="1" applyAlignment="1" applyProtection="1">
      <alignment horizontal="center" vertical="center" shrinkToFit="1"/>
      <protection locked="0"/>
    </xf>
    <xf numFmtId="38" fontId="3" fillId="5" borderId="1" xfId="8" applyFont="1" applyFill="1" applyBorder="1" applyAlignment="1" applyProtection="1">
      <alignment horizontal="center" vertical="center" shrinkToFit="1"/>
      <protection locked="0"/>
    </xf>
    <xf numFmtId="0" fontId="3" fillId="0" borderId="0" xfId="0" applyFont="1" applyBorder="1" applyAlignment="1">
      <alignment horizontal="center" vertical="center"/>
    </xf>
    <xf numFmtId="0" fontId="3" fillId="0" borderId="2" xfId="0" applyFont="1" applyBorder="1" applyAlignment="1">
      <alignment horizontal="center" vertical="center" shrinkToFit="1"/>
    </xf>
    <xf numFmtId="0" fontId="3" fillId="0" borderId="2" xfId="0" applyFont="1" applyBorder="1">
      <alignment vertical="center"/>
    </xf>
    <xf numFmtId="0" fontId="3" fillId="5" borderId="1" xfId="0" applyNumberFormat="1" applyFont="1" applyFill="1" applyBorder="1" applyAlignment="1" applyProtection="1">
      <alignment horizontal="center" vertical="center" shrinkToFit="1"/>
      <protection locked="0"/>
    </xf>
    <xf numFmtId="0" fontId="13" fillId="5" borderId="3" xfId="0" applyNumberFormat="1" applyFont="1" applyFill="1" applyBorder="1" applyAlignment="1" applyProtection="1">
      <alignment horizontal="center" vertical="center" shrinkToFit="1"/>
      <protection locked="0"/>
    </xf>
    <xf numFmtId="0" fontId="13" fillId="2" borderId="0" xfId="0" applyFont="1" applyFill="1" applyBorder="1" applyAlignment="1" applyProtection="1">
      <alignment horizontal="center" vertical="center" shrinkToFit="1"/>
    </xf>
    <xf numFmtId="179" fontId="13" fillId="2" borderId="0" xfId="0" applyNumberFormat="1" applyFont="1" applyFill="1" applyBorder="1" applyAlignment="1" applyProtection="1">
      <alignment horizontal="center" vertical="center" shrinkToFit="1"/>
    </xf>
    <xf numFmtId="178" fontId="13" fillId="2" borderId="0" xfId="0" applyNumberFormat="1" applyFont="1" applyFill="1" applyBorder="1" applyAlignment="1" applyProtection="1">
      <alignment vertical="center" shrinkToFit="1"/>
    </xf>
    <xf numFmtId="177" fontId="13" fillId="2" borderId="0" xfId="0" applyNumberFormat="1" applyFont="1" applyFill="1" applyBorder="1" applyAlignment="1" applyProtection="1">
      <alignment horizontal="center" vertical="center" shrinkToFit="1"/>
    </xf>
    <xf numFmtId="38" fontId="13" fillId="3" borderId="1" xfId="8" applyFont="1" applyFill="1" applyBorder="1" applyAlignment="1">
      <alignment vertical="center" shrinkToFit="1"/>
    </xf>
    <xf numFmtId="0" fontId="40" fillId="4" borderId="1" xfId="0" applyFont="1" applyFill="1" applyBorder="1" applyAlignment="1">
      <alignment horizontal="center" vertical="top" wrapText="1"/>
    </xf>
    <xf numFmtId="0" fontId="42" fillId="0" borderId="1" xfId="0" applyFont="1" applyBorder="1" applyAlignment="1">
      <alignment vertical="top"/>
    </xf>
    <xf numFmtId="0" fontId="43" fillId="2" borderId="1" xfId="0" applyFont="1" applyFill="1" applyBorder="1" applyAlignment="1">
      <alignment horizontal="left" vertical="top" wrapText="1" shrinkToFit="1"/>
    </xf>
    <xf numFmtId="0" fontId="41" fillId="2" borderId="1" xfId="0" applyFont="1" applyFill="1" applyBorder="1" applyAlignment="1">
      <alignment horizontal="left" vertical="top" shrinkToFit="1"/>
    </xf>
    <xf numFmtId="0" fontId="41" fillId="2" borderId="1" xfId="1" applyFont="1" applyFill="1" applyBorder="1" applyAlignment="1">
      <alignment horizontal="left" vertical="top" shrinkToFit="1"/>
    </xf>
    <xf numFmtId="0" fontId="41" fillId="0" borderId="1" xfId="0" applyFont="1" applyBorder="1" applyAlignment="1">
      <alignment horizontal="left" vertical="top" shrinkToFit="1"/>
    </xf>
    <xf numFmtId="0" fontId="44" fillId="2" borderId="1" xfId="0" applyFont="1" applyFill="1" applyBorder="1" applyAlignment="1">
      <alignment horizontal="left" vertical="top" wrapText="1" shrinkToFit="1"/>
    </xf>
    <xf numFmtId="0" fontId="45" fillId="0" borderId="1" xfId="0" applyFont="1" applyBorder="1" applyAlignment="1">
      <alignment horizontal="left" vertical="top" shrinkToFit="1"/>
    </xf>
    <xf numFmtId="0" fontId="41" fillId="0" borderId="1" xfId="11" applyFont="1" applyBorder="1" applyAlignment="1">
      <alignment vertical="top" shrinkToFit="1"/>
    </xf>
    <xf numFmtId="0" fontId="41" fillId="0" borderId="1" xfId="11" applyFont="1" applyBorder="1" applyAlignment="1">
      <alignment horizontal="left" vertical="top" shrinkToFit="1"/>
    </xf>
    <xf numFmtId="0" fontId="44" fillId="0" borderId="1" xfId="11" applyFont="1" applyBorder="1" applyAlignment="1">
      <alignment horizontal="left" vertical="top" shrinkToFit="1"/>
    </xf>
    <xf numFmtId="0" fontId="41" fillId="0" borderId="1" xfId="0" applyFont="1" applyBorder="1" applyAlignment="1">
      <alignment vertical="top"/>
    </xf>
    <xf numFmtId="0" fontId="27" fillId="0" borderId="1" xfId="0" applyFont="1" applyBorder="1" applyAlignment="1">
      <alignment vertical="top" wrapText="1"/>
    </xf>
    <xf numFmtId="0" fontId="46" fillId="0" borderId="1" xfId="0" applyFont="1" applyBorder="1" applyAlignment="1">
      <alignment vertical="top"/>
    </xf>
    <xf numFmtId="0" fontId="27" fillId="0" borderId="1" xfId="0" applyFont="1" applyBorder="1" applyAlignment="1">
      <alignment vertical="top" wrapText="1" shrinkToFit="1"/>
    </xf>
    <xf numFmtId="0" fontId="46" fillId="0" borderId="1" xfId="0" applyFont="1" applyBorder="1" applyAlignment="1">
      <alignment vertical="top" shrinkToFit="1"/>
    </xf>
    <xf numFmtId="0" fontId="27" fillId="0" borderId="1" xfId="0" applyFont="1" applyBorder="1" applyAlignment="1" applyProtection="1">
      <alignment vertical="top"/>
      <protection locked="0"/>
    </xf>
    <xf numFmtId="38" fontId="13" fillId="5" borderId="1" xfId="8" applyFont="1" applyFill="1" applyBorder="1" applyAlignment="1" applyProtection="1">
      <alignment vertical="center" shrinkToFit="1"/>
      <protection locked="0"/>
    </xf>
    <xf numFmtId="0" fontId="13" fillId="2" borderId="0" xfId="0" applyFont="1" applyFill="1" applyBorder="1" applyProtection="1">
      <alignment vertical="center"/>
    </xf>
    <xf numFmtId="0" fontId="3" fillId="5" borderId="1" xfId="0" applyFont="1" applyFill="1" applyBorder="1" applyAlignment="1" applyProtection="1">
      <alignment horizontal="center" vertical="center" shrinkToFit="1"/>
      <protection locked="0"/>
    </xf>
    <xf numFmtId="14" fontId="3" fillId="5" borderId="5" xfId="0" applyNumberFormat="1" applyFont="1" applyFill="1" applyBorder="1" applyAlignment="1" applyProtection="1">
      <alignment horizontal="center" vertical="center" shrinkToFit="1"/>
      <protection locked="0"/>
    </xf>
    <xf numFmtId="0" fontId="3" fillId="5" borderId="1" xfId="0" applyFont="1" applyFill="1" applyBorder="1" applyAlignment="1" applyProtection="1">
      <alignment horizontal="center" vertical="center" shrinkToFit="1"/>
      <protection locked="0"/>
    </xf>
    <xf numFmtId="0" fontId="3" fillId="5" borderId="1" xfId="0" applyFont="1" applyFill="1" applyBorder="1" applyAlignment="1" applyProtection="1">
      <alignment horizontal="left" vertical="center" shrinkToFit="1"/>
      <protection locked="0"/>
    </xf>
    <xf numFmtId="14" fontId="13" fillId="8" borderId="9" xfId="0" applyNumberFormat="1" applyFont="1" applyFill="1" applyBorder="1" applyAlignment="1" applyProtection="1">
      <alignment horizontal="center" vertical="center" shrinkToFit="1"/>
    </xf>
    <xf numFmtId="0" fontId="13" fillId="8" borderId="1" xfId="0" applyFont="1" applyFill="1" applyBorder="1" applyAlignment="1" applyProtection="1">
      <alignment horizontal="center" vertical="center" shrinkToFit="1"/>
    </xf>
    <xf numFmtId="14" fontId="13" fillId="5" borderId="9" xfId="0" applyNumberFormat="1" applyFont="1" applyFill="1" applyBorder="1" applyAlignment="1" applyProtection="1">
      <alignment horizontal="center" vertical="center" shrinkToFit="1"/>
      <protection locked="0"/>
    </xf>
    <xf numFmtId="0" fontId="3" fillId="0" borderId="0" xfId="0" applyFont="1" applyAlignment="1" applyProtection="1">
      <alignment vertical="center" shrinkToFit="1"/>
    </xf>
    <xf numFmtId="0" fontId="3" fillId="0" borderId="0" xfId="0" applyFont="1" applyFill="1" applyAlignment="1" applyProtection="1">
      <alignment vertical="center" shrinkToFit="1"/>
    </xf>
    <xf numFmtId="0" fontId="13" fillId="0" borderId="0" xfId="0" applyFont="1" applyAlignment="1" applyProtection="1">
      <alignment vertical="center" shrinkToFit="1"/>
    </xf>
    <xf numFmtId="0" fontId="21" fillId="0" borderId="0" xfId="0" applyFont="1" applyAlignment="1" applyProtection="1">
      <alignment horizontal="right" vertical="center" shrinkToFit="1"/>
    </xf>
    <xf numFmtId="0" fontId="9" fillId="0" borderId="0" xfId="0" applyFont="1" applyAlignment="1" applyProtection="1">
      <alignment vertical="center" shrinkToFit="1"/>
    </xf>
    <xf numFmtId="0" fontId="19" fillId="0" borderId="0" xfId="0" applyFont="1" applyAlignment="1" applyProtection="1">
      <alignment vertical="center" shrinkToFit="1"/>
    </xf>
    <xf numFmtId="0" fontId="9" fillId="0" borderId="0" xfId="0" applyFont="1" applyFill="1" applyAlignment="1" applyProtection="1">
      <alignment vertical="center" shrinkToFit="1"/>
    </xf>
    <xf numFmtId="0" fontId="13" fillId="8" borderId="1" xfId="0" applyFont="1" applyFill="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0" xfId="0" applyFont="1" applyBorder="1" applyAlignment="1" applyProtection="1">
      <alignment horizontal="right" vertical="top" shrinkToFit="1"/>
    </xf>
    <xf numFmtId="0" fontId="3" fillId="0" borderId="2" xfId="0" applyFont="1" applyBorder="1" applyAlignment="1" applyProtection="1">
      <alignment vertical="center" shrinkToFit="1"/>
    </xf>
    <xf numFmtId="0" fontId="6" fillId="8" borderId="2" xfId="0" applyFont="1" applyFill="1" applyBorder="1" applyAlignment="1" applyProtection="1">
      <alignment horizontal="center" vertical="center" shrinkToFit="1"/>
    </xf>
    <xf numFmtId="0" fontId="17" fillId="8" borderId="2" xfId="0" applyFont="1" applyFill="1" applyBorder="1" applyAlignment="1" applyProtection="1">
      <alignment horizontal="center" vertical="center" shrinkToFit="1"/>
    </xf>
    <xf numFmtId="0" fontId="15" fillId="8" borderId="6" xfId="0" applyFont="1" applyFill="1" applyBorder="1" applyAlignment="1" applyProtection="1">
      <alignment horizontal="center" vertical="center" shrinkToFit="1"/>
    </xf>
    <xf numFmtId="0" fontId="5" fillId="8" borderId="1" xfId="0" applyFont="1" applyFill="1" applyBorder="1" applyAlignment="1" applyProtection="1">
      <alignment horizontal="center" vertical="center" shrinkToFit="1"/>
    </xf>
    <xf numFmtId="0" fontId="3" fillId="8" borderId="1" xfId="0" applyFont="1" applyFill="1" applyBorder="1" applyAlignment="1" applyProtection="1">
      <alignment vertical="center" shrinkToFit="1"/>
    </xf>
    <xf numFmtId="14" fontId="12" fillId="3" borderId="1" xfId="0" applyNumberFormat="1" applyFont="1" applyFill="1" applyBorder="1" applyAlignment="1" applyProtection="1">
      <alignment horizontal="center" vertical="center" shrinkToFit="1"/>
    </xf>
    <xf numFmtId="14" fontId="3" fillId="3" borderId="1" xfId="0" applyNumberFormat="1" applyFont="1" applyFill="1" applyBorder="1" applyAlignment="1" applyProtection="1">
      <alignment horizontal="center" vertical="center" shrinkToFit="1"/>
    </xf>
    <xf numFmtId="176" fontId="3" fillId="3" borderId="1" xfId="0" applyNumberFormat="1" applyFont="1" applyFill="1" applyBorder="1" applyAlignment="1" applyProtection="1">
      <alignment horizontal="center" vertical="center" shrinkToFit="1"/>
    </xf>
    <xf numFmtId="181" fontId="3" fillId="3" borderId="1" xfId="0" applyNumberFormat="1" applyFont="1" applyFill="1" applyBorder="1" applyAlignment="1" applyProtection="1">
      <alignment horizontal="center" vertical="center" shrinkToFit="1"/>
    </xf>
    <xf numFmtId="180" fontId="13" fillId="3" borderId="1" xfId="8" applyNumberFormat="1" applyFont="1" applyFill="1" applyBorder="1" applyAlignment="1" applyProtection="1">
      <alignment horizontal="right" vertical="center" shrinkToFit="1"/>
    </xf>
    <xf numFmtId="180" fontId="13" fillId="3" borderId="9" xfId="8" applyNumberFormat="1" applyFont="1" applyFill="1" applyBorder="1" applyAlignment="1" applyProtection="1">
      <alignment horizontal="right" vertical="center" shrinkToFit="1"/>
    </xf>
    <xf numFmtId="0" fontId="3" fillId="0" borderId="2" xfId="0" applyFont="1" applyBorder="1" applyAlignment="1" applyProtection="1">
      <alignment horizontal="center" vertical="center" shrinkToFit="1"/>
    </xf>
    <xf numFmtId="180" fontId="13" fillId="3" borderId="3" xfId="8" applyNumberFormat="1" applyFont="1" applyFill="1" applyBorder="1" applyAlignment="1" applyProtection="1">
      <alignment horizontal="right" vertical="center" shrinkToFit="1"/>
    </xf>
    <xf numFmtId="0" fontId="8" fillId="0" borderId="0" xfId="0" applyFont="1" applyBorder="1" applyAlignment="1" applyProtection="1">
      <alignment vertical="center" shrinkToFit="1"/>
    </xf>
    <xf numFmtId="0" fontId="13" fillId="0" borderId="0" xfId="0" applyFont="1" applyBorder="1" applyAlignment="1" applyProtection="1">
      <alignment horizontal="center" vertical="center" shrinkToFit="1"/>
    </xf>
    <xf numFmtId="0" fontId="13" fillId="2" borderId="2" xfId="0" applyFont="1" applyFill="1" applyBorder="1" applyAlignment="1" applyProtection="1">
      <alignment horizontal="center" vertical="center" shrinkToFit="1"/>
    </xf>
    <xf numFmtId="0" fontId="13" fillId="0" borderId="2" xfId="0" applyFont="1" applyBorder="1" applyAlignment="1" applyProtection="1">
      <alignment horizontal="center" vertical="center" shrinkToFit="1"/>
    </xf>
    <xf numFmtId="0" fontId="3" fillId="2" borderId="12" xfId="0" applyFont="1" applyFill="1" applyBorder="1" applyAlignment="1" applyProtection="1">
      <alignment vertical="center" shrinkToFit="1"/>
    </xf>
    <xf numFmtId="0" fontId="13" fillId="2" borderId="12" xfId="0" applyFont="1" applyFill="1" applyBorder="1" applyAlignment="1" applyProtection="1">
      <alignment vertical="center" shrinkToFit="1"/>
    </xf>
    <xf numFmtId="0" fontId="5" fillId="0" borderId="0" xfId="0" applyFont="1" applyAlignment="1" applyProtection="1">
      <alignment vertical="center" shrinkToFit="1"/>
    </xf>
    <xf numFmtId="0" fontId="3" fillId="0" borderId="0" xfId="0" applyFont="1" applyFill="1" applyBorder="1" applyAlignment="1" applyProtection="1">
      <alignment horizontal="center" vertical="center" shrinkToFit="1"/>
    </xf>
    <xf numFmtId="0" fontId="13" fillId="0" borderId="0" xfId="0" applyFont="1" applyFill="1" applyAlignment="1" applyProtection="1">
      <alignment vertical="center" shrinkToFit="1"/>
    </xf>
    <xf numFmtId="38" fontId="13" fillId="0" borderId="1" xfId="8" applyFont="1" applyBorder="1" applyAlignment="1" applyProtection="1">
      <alignment horizontal="right" vertical="center" shrinkToFit="1"/>
    </xf>
    <xf numFmtId="0" fontId="15" fillId="8" borderId="1" xfId="0" applyFont="1" applyFill="1" applyBorder="1" applyAlignment="1" applyProtection="1">
      <alignment horizontal="left" vertical="center" wrapText="1" shrinkToFit="1"/>
    </xf>
    <xf numFmtId="0" fontId="15" fillId="8" borderId="6" xfId="0" applyFont="1" applyFill="1" applyBorder="1" applyAlignment="1" applyProtection="1">
      <alignment horizontal="center" vertical="center" wrapText="1" shrinkToFit="1"/>
    </xf>
    <xf numFmtId="0" fontId="6" fillId="8" borderId="3" xfId="0" applyFont="1" applyFill="1" applyBorder="1" applyAlignment="1" applyProtection="1">
      <alignment horizontal="center" vertical="center" wrapText="1" shrinkToFit="1"/>
    </xf>
    <xf numFmtId="0" fontId="17" fillId="8" borderId="3" xfId="0" applyFont="1" applyFill="1" applyBorder="1" applyAlignment="1" applyProtection="1">
      <alignment horizontal="center" vertical="center" wrapText="1" shrinkToFit="1"/>
    </xf>
    <xf numFmtId="0" fontId="5" fillId="8" borderId="6" xfId="0" applyFont="1" applyFill="1" applyBorder="1" applyAlignment="1" applyProtection="1">
      <alignment horizontal="center" vertical="center" wrapText="1" shrinkToFit="1"/>
    </xf>
    <xf numFmtId="0" fontId="5" fillId="8" borderId="1" xfId="0" applyFont="1" applyFill="1" applyBorder="1" applyAlignment="1" applyProtection="1">
      <alignment horizontal="center" vertical="center" wrapText="1" shrinkToFit="1"/>
    </xf>
    <xf numFmtId="0" fontId="19" fillId="0" borderId="0" xfId="0" applyFont="1" applyAlignment="1">
      <alignment vertical="center" shrinkToFit="1"/>
    </xf>
    <xf numFmtId="0" fontId="22" fillId="0" borderId="0" xfId="0" applyFont="1" applyAlignment="1">
      <alignment vertical="center" shrinkToFit="1"/>
    </xf>
    <xf numFmtId="0" fontId="3" fillId="8" borderId="8" xfId="0" applyFont="1" applyFill="1" applyBorder="1" applyAlignment="1" applyProtection="1">
      <alignment horizontal="center" vertical="center" shrinkToFit="1"/>
    </xf>
    <xf numFmtId="0" fontId="3" fillId="8" borderId="1" xfId="0" applyFont="1" applyFill="1" applyBorder="1" applyAlignment="1" applyProtection="1">
      <alignment horizontal="center" vertical="center" shrinkToFit="1"/>
    </xf>
    <xf numFmtId="0" fontId="3" fillId="8" borderId="6" xfId="0" applyFont="1" applyFill="1" applyBorder="1" applyAlignment="1" applyProtection="1">
      <alignment horizontal="center" vertical="center" shrinkToFit="1"/>
    </xf>
    <xf numFmtId="0" fontId="3" fillId="2" borderId="2" xfId="0" applyFont="1" applyFill="1" applyBorder="1" applyAlignment="1" applyProtection="1">
      <alignment horizontal="center" vertical="center" shrinkToFit="1"/>
    </xf>
    <xf numFmtId="0" fontId="22" fillId="2" borderId="0" xfId="0" applyFont="1" applyFill="1" applyBorder="1" applyAlignment="1" applyProtection="1">
      <alignment horizontal="left" vertical="center" shrinkToFit="1"/>
    </xf>
    <xf numFmtId="0" fontId="3" fillId="8" borderId="1" xfId="0" applyFont="1" applyFill="1" applyBorder="1" applyAlignment="1" applyProtection="1">
      <alignment horizontal="center" vertical="center" wrapText="1" shrinkToFit="1"/>
    </xf>
    <xf numFmtId="0" fontId="12" fillId="8" borderId="6" xfId="0" applyFont="1" applyFill="1" applyBorder="1" applyAlignment="1" applyProtection="1">
      <alignment horizontal="center" vertical="center" wrapText="1" shrinkToFit="1"/>
    </xf>
    <xf numFmtId="0" fontId="3" fillId="0" borderId="0" xfId="0" applyFont="1" applyBorder="1" applyAlignment="1" applyProtection="1">
      <alignment vertical="center" shrinkToFit="1"/>
    </xf>
    <xf numFmtId="0" fontId="18" fillId="0" borderId="0" xfId="0" applyFont="1" applyAlignment="1" applyProtection="1">
      <alignment vertical="center"/>
    </xf>
    <xf numFmtId="0" fontId="3" fillId="0" borderId="0" xfId="0" applyFont="1" applyBorder="1" applyAlignment="1" applyProtection="1">
      <alignment vertical="top" shrinkToFit="1"/>
    </xf>
    <xf numFmtId="0" fontId="5" fillId="0" borderId="14" xfId="0" applyFont="1" applyFill="1" applyBorder="1" applyAlignment="1">
      <alignment horizontal="center"/>
    </xf>
    <xf numFmtId="0" fontId="5" fillId="0" borderId="0" xfId="0" applyFont="1" applyFill="1" applyAlignment="1">
      <alignment horizontal="center"/>
    </xf>
    <xf numFmtId="0" fontId="5" fillId="9" borderId="14" xfId="0" applyFont="1" applyFill="1" applyBorder="1" applyAlignment="1">
      <alignment horizontal="center"/>
    </xf>
    <xf numFmtId="0" fontId="5" fillId="9" borderId="0" xfId="0" applyFont="1" applyFill="1" applyAlignment="1">
      <alignment horizontal="center"/>
    </xf>
    <xf numFmtId="178" fontId="5" fillId="9" borderId="0" xfId="0" applyNumberFormat="1" applyFont="1" applyFill="1">
      <alignment vertical="center"/>
    </xf>
    <xf numFmtId="0" fontId="5" fillId="9" borderId="0" xfId="0" applyFont="1" applyFill="1" applyAlignment="1">
      <alignment horizontal="center" vertical="center"/>
    </xf>
    <xf numFmtId="178" fontId="3" fillId="9" borderId="0" xfId="0" applyNumberFormat="1" applyFont="1" applyFill="1" applyAlignment="1" applyProtection="1">
      <alignment vertical="center" shrinkToFit="1"/>
    </xf>
    <xf numFmtId="0" fontId="3" fillId="9" borderId="0" xfId="0" applyFont="1" applyFill="1" applyAlignment="1" applyProtection="1">
      <alignment horizontal="center" vertical="center" shrinkToFit="1"/>
    </xf>
    <xf numFmtId="0" fontId="48" fillId="0" borderId="0" xfId="0" applyFont="1" applyAlignment="1" applyProtection="1"/>
    <xf numFmtId="0" fontId="13" fillId="0" borderId="0" xfId="0" applyFont="1" applyAlignment="1" applyProtection="1">
      <alignment horizontal="left" vertical="center"/>
    </xf>
    <xf numFmtId="14" fontId="13" fillId="8" borderId="1" xfId="0" applyNumberFormat="1" applyFont="1" applyFill="1" applyBorder="1" applyAlignment="1" applyProtection="1">
      <alignment horizontal="center" vertical="center" shrinkToFit="1"/>
    </xf>
    <xf numFmtId="0" fontId="48" fillId="0" borderId="0" xfId="0" applyFont="1">
      <alignment vertical="center"/>
    </xf>
    <xf numFmtId="0" fontId="48" fillId="0" borderId="0" xfId="0" applyFont="1" applyAlignment="1"/>
    <xf numFmtId="0" fontId="3" fillId="5" borderId="6" xfId="0" applyFont="1" applyFill="1" applyBorder="1" applyAlignment="1" applyProtection="1">
      <alignment horizontal="center" vertical="center" shrinkToFit="1"/>
      <protection locked="0"/>
    </xf>
    <xf numFmtId="0" fontId="13" fillId="8" borderId="8" xfId="0" applyFont="1" applyFill="1" applyBorder="1" applyAlignment="1" applyProtection="1">
      <alignment horizontal="center" vertical="center" wrapText="1"/>
    </xf>
    <xf numFmtId="0" fontId="35" fillId="8" borderId="1" xfId="0" applyFont="1" applyFill="1" applyBorder="1" applyAlignment="1" applyProtection="1">
      <alignment horizontal="center" vertical="center" wrapText="1"/>
    </xf>
    <xf numFmtId="0" fontId="13" fillId="8" borderId="1" xfId="0" applyFont="1" applyFill="1" applyBorder="1" applyProtection="1">
      <alignment vertical="center"/>
    </xf>
    <xf numFmtId="0" fontId="11" fillId="0" borderId="12" xfId="0" applyFont="1" applyFill="1" applyBorder="1" applyAlignment="1" applyProtection="1">
      <alignment horizontal="left" vertical="center"/>
    </xf>
    <xf numFmtId="0" fontId="15" fillId="2" borderId="2" xfId="0" applyFont="1" applyFill="1" applyBorder="1" applyAlignment="1" applyProtection="1">
      <alignment horizontal="center" vertical="center" shrinkToFit="1"/>
    </xf>
    <xf numFmtId="0" fontId="13" fillId="2" borderId="11" xfId="0" applyFont="1" applyFill="1" applyBorder="1" applyAlignment="1" applyProtection="1">
      <alignment horizontal="center" vertical="center" shrinkToFit="1"/>
    </xf>
    <xf numFmtId="49" fontId="13" fillId="0" borderId="0" xfId="0" applyNumberFormat="1" applyFont="1" applyBorder="1" applyAlignment="1" applyProtection="1">
      <alignment horizontal="center" vertical="center" shrinkToFit="1"/>
      <protection locked="0"/>
    </xf>
    <xf numFmtId="0" fontId="13" fillId="8" borderId="1" xfId="0" applyFont="1" applyFill="1" applyBorder="1" applyAlignment="1" applyProtection="1">
      <alignment horizontal="center" vertical="center" wrapText="1"/>
    </xf>
    <xf numFmtId="14" fontId="13" fillId="3" borderId="1" xfId="0" applyNumberFormat="1" applyFont="1" applyFill="1" applyBorder="1" applyAlignment="1" applyProtection="1">
      <alignment horizontal="center" vertical="center" shrinkToFit="1"/>
    </xf>
    <xf numFmtId="0" fontId="23" fillId="0" borderId="0" xfId="0" applyFont="1" applyAlignment="1" applyProtection="1">
      <alignment horizontal="right"/>
    </xf>
    <xf numFmtId="0" fontId="13" fillId="0" borderId="0" xfId="0" applyFont="1" applyAlignment="1" applyProtection="1">
      <alignment horizontal="right" vertical="center"/>
    </xf>
    <xf numFmtId="0" fontId="3" fillId="0" borderId="28" xfId="0" applyFont="1" applyBorder="1" applyAlignment="1" applyProtection="1">
      <alignment vertical="top" shrinkToFit="1"/>
    </xf>
    <xf numFmtId="0" fontId="13" fillId="8" borderId="9" xfId="0" applyFont="1" applyFill="1" applyBorder="1">
      <alignment vertical="center"/>
    </xf>
    <xf numFmtId="0" fontId="13" fillId="8" borderId="1" xfId="0" applyFont="1" applyFill="1" applyBorder="1" applyAlignment="1">
      <alignment horizontal="center" vertical="center" wrapText="1"/>
    </xf>
    <xf numFmtId="0" fontId="13" fillId="8" borderId="6" xfId="0" applyFont="1" applyFill="1" applyBorder="1">
      <alignment vertical="center"/>
    </xf>
    <xf numFmtId="0" fontId="13" fillId="8" borderId="3" xfId="0"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6" xfId="0" applyFont="1" applyFill="1" applyBorder="1" applyAlignment="1">
      <alignment horizontal="center" vertical="center" wrapText="1"/>
    </xf>
    <xf numFmtId="0" fontId="13" fillId="8" borderId="1" xfId="0" applyFont="1" applyFill="1" applyBorder="1">
      <alignment vertical="center"/>
    </xf>
    <xf numFmtId="38" fontId="13" fillId="8" borderId="1" xfId="8" applyFont="1" applyFill="1" applyBorder="1" applyAlignment="1">
      <alignment horizontal="center" vertical="center" wrapText="1"/>
    </xf>
    <xf numFmtId="0" fontId="13" fillId="0" borderId="0" xfId="0" applyFont="1" applyBorder="1" applyProtection="1">
      <alignment vertical="center"/>
    </xf>
    <xf numFmtId="0" fontId="13" fillId="8" borderId="1" xfId="0" applyFont="1" applyFill="1" applyBorder="1" applyAlignment="1">
      <alignment horizontal="center" vertical="center" shrinkToFit="1"/>
    </xf>
    <xf numFmtId="0" fontId="13" fillId="8" borderId="1" xfId="0" applyFont="1" applyFill="1" applyBorder="1" applyAlignment="1">
      <alignment horizontal="right" vertical="center" indent="3" shrinkToFit="1"/>
    </xf>
    <xf numFmtId="0" fontId="49" fillId="0" borderId="0" xfId="0" applyFont="1" applyAlignment="1">
      <alignment horizontal="left" vertical="center"/>
    </xf>
    <xf numFmtId="0" fontId="50" fillId="0" borderId="0" xfId="0" applyFont="1" applyAlignment="1">
      <alignment horizontal="left" vertical="center"/>
    </xf>
    <xf numFmtId="0" fontId="21" fillId="0" borderId="0" xfId="0" applyFont="1" applyAlignment="1">
      <alignment horizontal="right" vertical="center"/>
    </xf>
    <xf numFmtId="38" fontId="13" fillId="8" borderId="1" xfId="8" applyFont="1" applyFill="1" applyBorder="1" applyAlignment="1">
      <alignment horizontal="center" vertical="center"/>
    </xf>
    <xf numFmtId="0" fontId="13" fillId="8" borderId="5" xfId="0" applyFont="1" applyFill="1" applyBorder="1" applyAlignment="1">
      <alignment vertical="center" shrinkToFit="1"/>
    </xf>
    <xf numFmtId="0" fontId="13" fillId="8" borderId="4" xfId="0" applyFont="1" applyFill="1" applyBorder="1" applyAlignment="1">
      <alignment vertical="center" shrinkToFit="1"/>
    </xf>
    <xf numFmtId="0" fontId="13" fillId="8" borderId="3" xfId="0" applyFont="1" applyFill="1" applyBorder="1" applyAlignment="1">
      <alignment vertical="center" shrinkToFit="1"/>
    </xf>
    <xf numFmtId="0" fontId="30" fillId="8" borderId="1" xfId="0" applyFont="1" applyFill="1" applyBorder="1" applyAlignment="1">
      <alignment horizontal="center" vertical="center" shrinkToFit="1"/>
    </xf>
    <xf numFmtId="0" fontId="19" fillId="8" borderId="5" xfId="0" applyFont="1" applyFill="1" applyBorder="1">
      <alignment vertical="center"/>
    </xf>
    <xf numFmtId="0" fontId="13" fillId="8" borderId="17" xfId="0" applyFont="1" applyFill="1" applyBorder="1" applyAlignment="1">
      <alignment vertical="center" shrinkToFit="1"/>
    </xf>
    <xf numFmtId="0" fontId="13" fillId="8" borderId="18" xfId="0" applyFont="1" applyFill="1" applyBorder="1" applyAlignment="1">
      <alignment vertical="center" shrinkToFit="1"/>
    </xf>
    <xf numFmtId="0" fontId="19" fillId="8" borderId="20" xfId="0" applyFont="1" applyFill="1" applyBorder="1">
      <alignment vertical="center"/>
    </xf>
    <xf numFmtId="0" fontId="13" fillId="8" borderId="21" xfId="0" applyFont="1" applyFill="1" applyBorder="1">
      <alignment vertical="center"/>
    </xf>
    <xf numFmtId="0" fontId="13" fillId="8" borderId="22" xfId="0" applyFont="1" applyFill="1" applyBorder="1">
      <alignment vertical="center"/>
    </xf>
    <xf numFmtId="0" fontId="13" fillId="8" borderId="4" xfId="0" applyFont="1" applyFill="1" applyBorder="1">
      <alignment vertical="center"/>
    </xf>
    <xf numFmtId="0" fontId="13" fillId="8" borderId="3" xfId="0" applyFont="1" applyFill="1" applyBorder="1">
      <alignment vertical="center"/>
    </xf>
    <xf numFmtId="0" fontId="19" fillId="8" borderId="10" xfId="0" applyFont="1" applyFill="1" applyBorder="1">
      <alignment vertical="center"/>
    </xf>
    <xf numFmtId="0" fontId="13" fillId="8" borderId="29" xfId="0" applyFont="1" applyFill="1" applyBorder="1" applyAlignment="1">
      <alignment vertical="center" shrinkToFit="1"/>
    </xf>
    <xf numFmtId="0" fontId="13" fillId="8" borderId="30" xfId="0" applyFont="1" applyFill="1" applyBorder="1" applyAlignment="1">
      <alignment vertical="center" shrinkToFit="1"/>
    </xf>
    <xf numFmtId="38" fontId="13" fillId="3" borderId="19" xfId="8" applyFont="1" applyFill="1" applyBorder="1" applyAlignment="1">
      <alignment vertical="center" shrinkToFit="1"/>
    </xf>
    <xf numFmtId="38" fontId="13" fillId="3" borderId="23" xfId="8" applyFont="1" applyFill="1" applyBorder="1" applyAlignment="1">
      <alignment vertical="center" shrinkToFit="1"/>
    </xf>
    <xf numFmtId="38" fontId="13" fillId="3" borderId="23" xfId="8" applyFont="1" applyFill="1" applyBorder="1">
      <alignment vertical="center"/>
    </xf>
    <xf numFmtId="0" fontId="13" fillId="8" borderId="14"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 fillId="8" borderId="1" xfId="0" applyFont="1" applyFill="1" applyBorder="1">
      <alignment vertical="center"/>
    </xf>
    <xf numFmtId="0" fontId="40" fillId="0" borderId="0" xfId="0" applyFont="1" applyAlignment="1">
      <alignment horizontal="left" vertical="top"/>
    </xf>
    <xf numFmtId="14" fontId="52" fillId="0" borderId="0" xfId="0" applyNumberFormat="1" applyFont="1" applyAlignment="1">
      <alignment horizontal="right" vertical="top" wrapText="1"/>
    </xf>
    <xf numFmtId="0" fontId="41" fillId="0" borderId="1" xfId="1" applyFont="1" applyBorder="1" applyAlignment="1">
      <alignment horizontal="left" vertical="top" shrinkToFit="1"/>
    </xf>
    <xf numFmtId="0" fontId="27" fillId="0" borderId="1" xfId="0" applyFont="1" applyBorder="1" applyAlignment="1">
      <alignment horizontal="center" vertical="top" shrinkToFit="1"/>
    </xf>
    <xf numFmtId="0" fontId="27" fillId="0" borderId="1" xfId="5" applyFont="1" applyBorder="1" applyAlignment="1">
      <alignment horizontal="center" vertical="top"/>
    </xf>
    <xf numFmtId="0" fontId="27" fillId="0" borderId="1" xfId="5" applyFont="1" applyBorder="1" applyAlignment="1">
      <alignment horizontal="left" vertical="top" shrinkToFit="1"/>
    </xf>
    <xf numFmtId="0" fontId="41" fillId="0" borderId="1" xfId="5" applyFont="1" applyBorder="1" applyAlignment="1">
      <alignment horizontal="left" vertical="top" shrinkToFit="1"/>
    </xf>
    <xf numFmtId="0" fontId="27" fillId="0" borderId="1" xfId="4" applyFont="1" applyBorder="1" applyAlignment="1">
      <alignment vertical="top" shrinkToFit="1"/>
    </xf>
    <xf numFmtId="0" fontId="27" fillId="0" borderId="1" xfId="4" applyFont="1" applyBorder="1" applyAlignment="1">
      <alignment horizontal="center" vertical="top"/>
    </xf>
    <xf numFmtId="0" fontId="27" fillId="0" borderId="1" xfId="4" applyFont="1" applyBorder="1" applyAlignment="1">
      <alignment horizontal="left" vertical="top" shrinkToFit="1"/>
    </xf>
    <xf numFmtId="0" fontId="41" fillId="0" borderId="1" xfId="4" applyFont="1" applyBorder="1" applyAlignment="1">
      <alignment horizontal="left" vertical="top" shrinkToFit="1"/>
    </xf>
    <xf numFmtId="0" fontId="27" fillId="0" borderId="1" xfId="3" applyFont="1" applyBorder="1" applyAlignment="1">
      <alignment horizontal="left" vertical="top" shrinkToFit="1"/>
    </xf>
    <xf numFmtId="0" fontId="41" fillId="0" borderId="1" xfId="3" applyFont="1" applyBorder="1" applyAlignment="1">
      <alignment horizontal="left" vertical="top" shrinkToFit="1"/>
    </xf>
    <xf numFmtId="0" fontId="27" fillId="0" borderId="1" xfId="2" applyFont="1" applyBorder="1" applyAlignment="1">
      <alignment vertical="top" shrinkToFit="1"/>
    </xf>
    <xf numFmtId="0" fontId="27" fillId="0" borderId="1" xfId="2" applyFont="1" applyBorder="1" applyAlignment="1">
      <alignment horizontal="center" vertical="top"/>
    </xf>
    <xf numFmtId="0" fontId="27" fillId="0" borderId="1" xfId="2" applyFont="1" applyBorder="1" applyAlignment="1">
      <alignment horizontal="left" vertical="top" shrinkToFit="1"/>
    </xf>
    <xf numFmtId="0" fontId="41" fillId="0" borderId="1" xfId="2" applyFont="1" applyBorder="1" applyAlignment="1">
      <alignment horizontal="left" vertical="top" shrinkToFit="1"/>
    </xf>
    <xf numFmtId="0" fontId="27" fillId="0" borderId="1" xfId="7" applyFont="1" applyBorder="1" applyAlignment="1">
      <alignment vertical="top" shrinkToFit="1"/>
    </xf>
    <xf numFmtId="0" fontId="27" fillId="0" borderId="1" xfId="7" applyFont="1" applyBorder="1" applyAlignment="1">
      <alignment horizontal="center" vertical="top"/>
    </xf>
    <xf numFmtId="0" fontId="27" fillId="0" borderId="1" xfId="7" applyFont="1" applyBorder="1" applyAlignment="1">
      <alignment horizontal="left" vertical="top" shrinkToFit="1"/>
    </xf>
    <xf numFmtId="0" fontId="41" fillId="0" borderId="1" xfId="7" applyFont="1" applyBorder="1" applyAlignment="1">
      <alignment horizontal="left" vertical="top" shrinkToFit="1"/>
    </xf>
    <xf numFmtId="0" fontId="41" fillId="0" borderId="1" xfId="10" applyFont="1" applyBorder="1" applyAlignment="1">
      <alignment vertical="top" shrinkToFit="1"/>
    </xf>
    <xf numFmtId="0" fontId="41" fillId="0" borderId="1" xfId="12" applyFont="1" applyBorder="1" applyAlignment="1" applyProtection="1">
      <alignment vertical="top" shrinkToFit="1"/>
      <protection locked="0"/>
    </xf>
    <xf numFmtId="0" fontId="41" fillId="0" borderId="1" xfId="0" applyFont="1" applyBorder="1" applyAlignment="1">
      <alignment horizontal="justify" vertical="top"/>
    </xf>
    <xf numFmtId="0" fontId="41" fillId="0" borderId="1" xfId="13" applyFont="1" applyBorder="1">
      <alignment vertical="center"/>
    </xf>
    <xf numFmtId="0" fontId="41" fillId="0" borderId="1" xfId="13" applyFont="1" applyBorder="1" applyAlignment="1">
      <alignment vertical="top"/>
    </xf>
    <xf numFmtId="0" fontId="54" fillId="0" borderId="0" xfId="0" applyFont="1" applyAlignment="1"/>
    <xf numFmtId="0" fontId="13" fillId="0" borderId="0" xfId="0" applyFont="1" applyFill="1" applyBorder="1" applyAlignment="1">
      <alignment vertical="center" wrapText="1"/>
    </xf>
    <xf numFmtId="0" fontId="13" fillId="0" borderId="0" xfId="0" applyFont="1" applyFill="1" applyBorder="1" applyAlignment="1">
      <alignment horizontal="right" vertical="center" indent="3" shrinkToFit="1"/>
    </xf>
    <xf numFmtId="180" fontId="13" fillId="0" borderId="0" xfId="8" applyNumberFormat="1" applyFont="1" applyFill="1" applyBorder="1" applyAlignment="1">
      <alignment vertical="center" shrinkToFit="1"/>
    </xf>
    <xf numFmtId="0" fontId="0" fillId="0" borderId="12" xfId="0" applyBorder="1" applyAlignment="1">
      <alignment horizontal="center" vertical="center"/>
    </xf>
    <xf numFmtId="0" fontId="13" fillId="0" borderId="0" xfId="0" applyFont="1" applyBorder="1">
      <alignment vertical="center"/>
    </xf>
    <xf numFmtId="0" fontId="13" fillId="0" borderId="12" xfId="0" applyFont="1" applyFill="1" applyBorder="1">
      <alignment vertical="center"/>
    </xf>
    <xf numFmtId="0" fontId="13" fillId="0" borderId="0" xfId="0" applyFont="1" applyBorder="1" applyAlignment="1" applyProtection="1">
      <alignment horizontal="left" vertical="center"/>
    </xf>
    <xf numFmtId="0" fontId="57" fillId="0" borderId="0" xfId="0" applyFont="1" applyProtection="1">
      <alignment vertical="center"/>
    </xf>
    <xf numFmtId="0" fontId="13" fillId="0" borderId="0" xfId="0" applyFont="1" applyProtection="1">
      <alignment vertical="center"/>
      <protection locked="0"/>
    </xf>
    <xf numFmtId="49" fontId="3" fillId="0" borderId="15" xfId="0" applyNumberFormat="1" applyFont="1" applyBorder="1" applyAlignment="1" applyProtection="1">
      <alignment horizontal="center" vertical="center" shrinkToFit="1"/>
      <protection locked="0"/>
    </xf>
    <xf numFmtId="180" fontId="13" fillId="0" borderId="1" xfId="8" applyNumberFormat="1" applyFont="1" applyFill="1" applyBorder="1" applyAlignment="1" applyProtection="1">
      <alignment horizontal="right" vertical="center" shrinkToFit="1"/>
      <protection locked="0"/>
    </xf>
    <xf numFmtId="0" fontId="3" fillId="0" borderId="15" xfId="0" applyFont="1" applyBorder="1" applyAlignment="1" applyProtection="1">
      <alignment vertical="top" shrinkToFit="1"/>
      <protection locked="0"/>
    </xf>
    <xf numFmtId="0" fontId="13" fillId="0" borderId="15" xfId="0" applyNumberFormat="1" applyFont="1" applyBorder="1" applyAlignment="1" applyProtection="1">
      <alignment vertical="top" shrinkToFit="1"/>
      <protection locked="0"/>
    </xf>
    <xf numFmtId="0" fontId="13" fillId="0" borderId="15" xfId="0" applyNumberFormat="1" applyFont="1" applyBorder="1" applyAlignment="1" applyProtection="1">
      <alignment horizontal="center" vertical="center" shrinkToFit="1"/>
      <protection locked="0"/>
    </xf>
    <xf numFmtId="49" fontId="13" fillId="0" borderId="28" xfId="0" applyNumberFormat="1" applyFont="1" applyBorder="1" applyAlignment="1" applyProtection="1">
      <alignment horizontal="center" vertical="center" shrinkToFit="1"/>
    </xf>
    <xf numFmtId="0" fontId="13" fillId="0" borderId="2" xfId="0" applyFont="1" applyBorder="1" applyProtection="1">
      <alignment vertical="center"/>
    </xf>
    <xf numFmtId="0" fontId="48" fillId="0" borderId="0" xfId="0" applyFont="1" applyAlignment="1">
      <alignment horizontal="left"/>
    </xf>
    <xf numFmtId="14" fontId="13" fillId="0" borderId="0" xfId="0" applyNumberFormat="1" applyFont="1" applyBorder="1" applyAlignment="1" applyProtection="1">
      <alignment horizontal="center" vertical="center"/>
    </xf>
    <xf numFmtId="0" fontId="19" fillId="0" borderId="0" xfId="0" applyFont="1" applyFill="1">
      <alignment vertical="center"/>
    </xf>
    <xf numFmtId="0" fontId="0" fillId="8" borderId="1" xfId="0" applyFill="1" applyBorder="1" applyAlignment="1" applyProtection="1">
      <alignment horizontal="center" vertical="center"/>
    </xf>
    <xf numFmtId="0" fontId="0" fillId="8" borderId="1" xfId="0" applyFill="1" applyBorder="1" applyAlignment="1" applyProtection="1">
      <alignment vertical="center" wrapText="1"/>
    </xf>
    <xf numFmtId="0" fontId="23" fillId="8" borderId="1" xfId="0" applyFont="1" applyFill="1" applyBorder="1" applyAlignment="1" applyProtection="1">
      <alignment horizontal="center" vertical="center"/>
    </xf>
    <xf numFmtId="0" fontId="33" fillId="8" borderId="10" xfId="0" applyFont="1" applyFill="1" applyBorder="1" applyAlignment="1" applyProtection="1">
      <alignment horizontal="center" vertical="center"/>
    </xf>
    <xf numFmtId="0" fontId="33" fillId="8" borderId="2" xfId="0" applyFont="1" applyFill="1" applyBorder="1" applyAlignment="1" applyProtection="1">
      <alignment horizontal="center" vertical="center"/>
    </xf>
    <xf numFmtId="0" fontId="33" fillId="8" borderId="11" xfId="0" applyFont="1" applyFill="1" applyBorder="1" applyAlignment="1" applyProtection="1">
      <alignment horizontal="center" vertical="center"/>
    </xf>
    <xf numFmtId="0" fontId="33" fillId="8" borderId="9" xfId="0" applyFont="1" applyFill="1" applyBorder="1" applyAlignment="1" applyProtection="1">
      <alignment vertical="top" wrapText="1" shrinkToFit="1"/>
    </xf>
    <xf numFmtId="0" fontId="33" fillId="8" borderId="16" xfId="0" applyFont="1" applyFill="1" applyBorder="1" applyAlignment="1" applyProtection="1">
      <alignment horizontal="center" vertical="center" wrapText="1" shrinkToFit="1"/>
    </xf>
    <xf numFmtId="0" fontId="0" fillId="8" borderId="1" xfId="0" applyFill="1" applyBorder="1" applyAlignment="1" applyProtection="1">
      <alignment horizontal="right" vertical="center" wrapText="1"/>
    </xf>
    <xf numFmtId="0" fontId="3" fillId="5" borderId="1" xfId="0" applyFont="1" applyFill="1" applyBorder="1" applyAlignment="1" applyProtection="1">
      <alignment horizontal="center" vertical="center" shrinkToFit="1"/>
      <protection locked="0"/>
    </xf>
    <xf numFmtId="0" fontId="3" fillId="5" borderId="1" xfId="0" applyFont="1" applyFill="1" applyBorder="1" applyAlignment="1" applyProtection="1">
      <alignment horizontal="left" vertical="center" shrinkToFit="1"/>
      <protection locked="0"/>
    </xf>
    <xf numFmtId="38" fontId="13" fillId="3" borderId="23" xfId="8" applyFont="1" applyFill="1" applyBorder="1" applyAlignment="1">
      <alignment horizontal="right" vertical="center" shrinkToFit="1"/>
    </xf>
    <xf numFmtId="0" fontId="13" fillId="5" borderId="1" xfId="0" applyFont="1" applyFill="1" applyBorder="1" applyAlignment="1" applyProtection="1">
      <alignment horizontal="left" vertical="center" wrapText="1" shrinkToFit="1"/>
      <protection locked="0"/>
    </xf>
    <xf numFmtId="0" fontId="13" fillId="0" borderId="0" xfId="0" applyFont="1" applyAlignment="1">
      <alignment horizontal="center" vertical="center"/>
    </xf>
    <xf numFmtId="0" fontId="13" fillId="8" borderId="0" xfId="0" applyFont="1" applyFill="1">
      <alignment vertical="center"/>
    </xf>
    <xf numFmtId="0" fontId="13" fillId="0" borderId="0" xfId="0" applyFont="1" applyFill="1" applyAlignment="1" applyProtection="1">
      <alignment horizontal="center" vertical="center"/>
    </xf>
    <xf numFmtId="0" fontId="13" fillId="8" borderId="0" xfId="0" applyFont="1" applyFill="1" applyAlignment="1">
      <alignment horizontal="center" vertical="center"/>
    </xf>
    <xf numFmtId="0" fontId="13" fillId="0" borderId="0" xfId="0" applyFont="1" applyFill="1" applyAlignment="1">
      <alignment horizontal="center" vertical="center"/>
    </xf>
    <xf numFmtId="0" fontId="48" fillId="0" borderId="0" xfId="0" applyFont="1" applyAlignment="1">
      <alignment horizontal="center" vertical="center"/>
    </xf>
    <xf numFmtId="0" fontId="27" fillId="0" borderId="0" xfId="0" applyFont="1" applyAlignment="1">
      <alignment horizontal="center" vertical="top"/>
    </xf>
    <xf numFmtId="0" fontId="27" fillId="2" borderId="0" xfId="0" applyFont="1" applyFill="1" applyAlignment="1">
      <alignment vertical="top"/>
    </xf>
    <xf numFmtId="0" fontId="27" fillId="0" borderId="0" xfId="0" applyFont="1" applyAlignment="1">
      <alignment horizontal="left" vertical="top"/>
    </xf>
    <xf numFmtId="0" fontId="29" fillId="0" borderId="0" xfId="0" applyFont="1" applyAlignment="1">
      <alignment vertical="top"/>
    </xf>
    <xf numFmtId="0" fontId="41" fillId="0" borderId="0" xfId="0" applyFont="1" applyAlignment="1">
      <alignment vertical="top" shrinkToFit="1"/>
    </xf>
    <xf numFmtId="0" fontId="5" fillId="8" borderId="1" xfId="0" applyFont="1" applyFill="1" applyBorder="1" applyAlignment="1" applyProtection="1">
      <alignment horizontal="center" vertical="center" wrapText="1" shrinkToFit="1"/>
    </xf>
    <xf numFmtId="181" fontId="3" fillId="3" borderId="9" xfId="0" applyNumberFormat="1" applyFont="1" applyFill="1" applyBorder="1" applyAlignment="1" applyProtection="1">
      <alignment horizontal="center" vertical="center" shrinkToFit="1"/>
    </xf>
    <xf numFmtId="176" fontId="3" fillId="3" borderId="9" xfId="0" applyNumberFormat="1" applyFont="1" applyFill="1" applyBorder="1" applyAlignment="1" applyProtection="1">
      <alignment horizontal="center" vertical="center" shrinkToFit="1"/>
    </xf>
    <xf numFmtId="0" fontId="3" fillId="0" borderId="10" xfId="0" applyFont="1" applyFill="1" applyBorder="1" applyAlignment="1" applyProtection="1">
      <alignment horizontal="left" vertical="center" shrinkToFit="1"/>
    </xf>
    <xf numFmtId="0" fontId="13" fillId="0" borderId="10" xfId="0" applyFont="1" applyFill="1" applyBorder="1" applyAlignment="1" applyProtection="1">
      <alignment horizontal="left" vertical="center" shrinkToFit="1"/>
    </xf>
    <xf numFmtId="38" fontId="13" fillId="0" borderId="2" xfId="8" applyFont="1" applyFill="1" applyBorder="1" applyAlignment="1">
      <alignment horizontal="center" vertical="center" shrinkToFit="1"/>
    </xf>
    <xf numFmtId="38" fontId="13" fillId="8" borderId="3" xfId="8" applyFont="1" applyFill="1" applyBorder="1" applyAlignment="1" applyProtection="1">
      <alignment horizontal="center" vertical="center" shrinkToFit="1"/>
    </xf>
    <xf numFmtId="38" fontId="13" fillId="8" borderId="1" xfId="8" applyFont="1" applyFill="1" applyBorder="1" applyAlignment="1" applyProtection="1">
      <alignment horizontal="center" vertical="center" shrinkToFit="1"/>
    </xf>
    <xf numFmtId="0" fontId="3" fillId="0" borderId="0" xfId="0" applyFont="1" applyAlignment="1">
      <alignment vertical="center"/>
    </xf>
    <xf numFmtId="0" fontId="42" fillId="0" borderId="1" xfId="0" applyFont="1" applyBorder="1" applyAlignment="1">
      <alignment vertical="top" shrinkToFit="1"/>
    </xf>
    <xf numFmtId="0" fontId="27" fillId="0" borderId="1" xfId="0" applyFont="1" applyBorder="1" applyAlignment="1">
      <alignment horizontal="left" vertical="top"/>
    </xf>
    <xf numFmtId="0" fontId="0" fillId="0" borderId="12" xfId="0" applyBorder="1" applyProtection="1">
      <alignment vertical="center"/>
    </xf>
    <xf numFmtId="0" fontId="59" fillId="2" borderId="0" xfId="0" applyFont="1" applyFill="1" applyBorder="1" applyAlignment="1">
      <alignment vertical="center" wrapText="1"/>
    </xf>
    <xf numFmtId="0" fontId="60" fillId="0" borderId="0" xfId="0" applyFont="1" applyAlignment="1" applyProtection="1">
      <alignment vertical="center" wrapText="1"/>
    </xf>
    <xf numFmtId="0" fontId="27" fillId="0" borderId="1" xfId="14" applyFont="1" applyBorder="1" applyAlignment="1">
      <alignment vertical="top" shrinkToFit="1"/>
    </xf>
    <xf numFmtId="0" fontId="27" fillId="0" borderId="1" xfId="14" applyFont="1" applyBorder="1" applyAlignment="1">
      <alignment vertical="top"/>
    </xf>
    <xf numFmtId="0" fontId="3" fillId="5" borderId="1" xfId="0" applyFont="1" applyFill="1" applyBorder="1" applyAlignment="1" applyProtection="1">
      <alignment horizontal="center" vertical="center" shrinkToFit="1"/>
      <protection locked="0"/>
    </xf>
    <xf numFmtId="0" fontId="13" fillId="3" borderId="1" xfId="0" applyFont="1" applyFill="1" applyBorder="1" applyAlignment="1" applyProtection="1">
      <alignment horizontal="center" vertical="center" shrinkToFit="1"/>
    </xf>
    <xf numFmtId="0" fontId="15" fillId="8" borderId="6"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3" fillId="0" borderId="11" xfId="0" applyFont="1" applyBorder="1" applyAlignment="1">
      <alignment horizontal="center" vertical="center" shrinkToFit="1"/>
    </xf>
    <xf numFmtId="0" fontId="19" fillId="8" borderId="24" xfId="0" applyFont="1" applyFill="1" applyBorder="1">
      <alignment vertical="center"/>
    </xf>
    <xf numFmtId="0" fontId="13" fillId="8" borderId="25" xfId="0" applyFont="1" applyFill="1" applyBorder="1">
      <alignment vertical="center"/>
    </xf>
    <xf numFmtId="0" fontId="13" fillId="8" borderId="26" xfId="0" applyFont="1" applyFill="1" applyBorder="1">
      <alignment vertical="center"/>
    </xf>
    <xf numFmtId="38" fontId="13" fillId="3" borderId="27" xfId="8" applyFont="1" applyFill="1" applyBorder="1" applyAlignment="1">
      <alignment horizontal="right" vertical="center" shrinkToFit="1"/>
    </xf>
    <xf numFmtId="38" fontId="13" fillId="3" borderId="27" xfId="8" applyFont="1" applyFill="1" applyBorder="1" applyAlignment="1">
      <alignment vertical="center" shrinkToFit="1"/>
    </xf>
    <xf numFmtId="0" fontId="19" fillId="8" borderId="8" xfId="0" applyFont="1" applyFill="1" applyBorder="1">
      <alignment vertical="center"/>
    </xf>
    <xf numFmtId="0" fontId="13" fillId="8" borderId="12" xfId="0" applyFont="1" applyFill="1" applyBorder="1">
      <alignment vertical="center"/>
    </xf>
    <xf numFmtId="0" fontId="13" fillId="8" borderId="7" xfId="0" applyFont="1" applyFill="1" applyBorder="1">
      <alignment vertical="center"/>
    </xf>
    <xf numFmtId="38" fontId="13" fillId="3" borderId="6" xfId="8" applyFont="1" applyFill="1" applyBorder="1" applyAlignment="1">
      <alignment horizontal="right" vertical="center" shrinkToFit="1"/>
    </xf>
    <xf numFmtId="38" fontId="13" fillId="3" borderId="6" xfId="8" applyFont="1" applyFill="1" applyBorder="1" applyAlignment="1">
      <alignment vertical="center" shrinkToFit="1"/>
    </xf>
    <xf numFmtId="38" fontId="13" fillId="6" borderId="1" xfId="8" applyFont="1" applyFill="1" applyBorder="1" applyProtection="1">
      <alignment vertical="center"/>
    </xf>
    <xf numFmtId="14" fontId="3" fillId="8" borderId="6" xfId="0" applyNumberFormat="1" applyFont="1" applyFill="1" applyBorder="1" applyAlignment="1" applyProtection="1">
      <alignment horizontal="center" vertical="center" shrinkToFit="1"/>
    </xf>
    <xf numFmtId="14" fontId="3" fillId="3" borderId="1" xfId="0" applyNumberFormat="1" applyFont="1" applyFill="1" applyBorder="1" applyAlignment="1" applyProtection="1">
      <alignment horizontal="center" vertical="center" shrinkToFit="1"/>
    </xf>
    <xf numFmtId="0" fontId="5" fillId="8" borderId="1" xfId="0" applyFont="1" applyFill="1" applyBorder="1" applyAlignment="1" applyProtection="1">
      <alignment horizontal="center" vertical="center" shrinkToFit="1"/>
    </xf>
    <xf numFmtId="0" fontId="15" fillId="8" borderId="9" xfId="0" applyFont="1" applyFill="1" applyBorder="1" applyAlignment="1" applyProtection="1">
      <alignment horizontal="center" vertical="center" shrinkToFit="1"/>
    </xf>
    <xf numFmtId="0" fontId="15" fillId="8" borderId="6" xfId="0" applyFont="1" applyFill="1" applyBorder="1" applyAlignment="1" applyProtection="1">
      <alignment horizontal="center" vertical="center" shrinkToFit="1"/>
    </xf>
    <xf numFmtId="0" fontId="15" fillId="8" borderId="9" xfId="0" applyFont="1" applyFill="1" applyBorder="1" applyAlignment="1" applyProtection="1">
      <alignment horizontal="center" vertical="center" wrapText="1" shrinkToFit="1"/>
    </xf>
    <xf numFmtId="0" fontId="3" fillId="8" borderId="1" xfId="0" applyFont="1" applyFill="1" applyBorder="1" applyAlignment="1" applyProtection="1">
      <alignment horizontal="center" vertical="center" shrinkToFit="1"/>
    </xf>
    <xf numFmtId="0" fontId="5" fillId="8" borderId="9" xfId="0" applyFont="1" applyFill="1" applyBorder="1" applyAlignment="1" applyProtection="1">
      <alignment horizontal="center" vertical="center" shrinkToFit="1"/>
    </xf>
    <xf numFmtId="0" fontId="5" fillId="8" borderId="6" xfId="0" applyFont="1" applyFill="1" applyBorder="1" applyAlignment="1" applyProtection="1">
      <alignment horizontal="center" vertical="center" shrinkToFit="1"/>
    </xf>
    <xf numFmtId="0" fontId="15" fillId="8" borderId="1" xfId="0" applyFont="1" applyFill="1" applyBorder="1" applyAlignment="1" applyProtection="1">
      <alignment horizontal="center" vertical="center" wrapText="1" shrinkToFit="1"/>
    </xf>
    <xf numFmtId="0" fontId="15" fillId="8" borderId="1" xfId="0" applyFont="1" applyFill="1" applyBorder="1" applyAlignment="1" applyProtection="1">
      <alignment horizontal="center" vertical="center" shrinkToFit="1"/>
    </xf>
    <xf numFmtId="0" fontId="11" fillId="0" borderId="12" xfId="0" applyFont="1" applyBorder="1" applyAlignment="1" applyProtection="1">
      <alignment horizontal="left" vertical="center" shrinkToFit="1"/>
    </xf>
    <xf numFmtId="0" fontId="15" fillId="8" borderId="6" xfId="0" applyFont="1" applyFill="1" applyBorder="1" applyAlignment="1" applyProtection="1">
      <alignment horizontal="center" vertical="center" wrapText="1" shrinkToFit="1"/>
    </xf>
    <xf numFmtId="0" fontId="30" fillId="0" borderId="14" xfId="0" applyFont="1" applyBorder="1" applyAlignment="1" applyProtection="1">
      <alignment horizontal="left" vertical="center" shrinkToFit="1"/>
    </xf>
    <xf numFmtId="0" fontId="30" fillId="0" borderId="0" xfId="0" applyFont="1" applyAlignment="1" applyProtection="1">
      <alignment horizontal="left" vertical="center" shrinkToFit="1"/>
    </xf>
    <xf numFmtId="0" fontId="30" fillId="0" borderId="14" xfId="0" applyFont="1" applyFill="1" applyBorder="1" applyAlignment="1" applyProtection="1">
      <alignment horizontal="left" vertical="center" shrinkToFit="1"/>
    </xf>
    <xf numFmtId="0" fontId="30" fillId="0" borderId="0" xfId="0" applyFont="1" applyFill="1" applyAlignment="1" applyProtection="1">
      <alignment horizontal="left" vertical="center" shrinkToFit="1"/>
    </xf>
    <xf numFmtId="0" fontId="30" fillId="0" borderId="0" xfId="0" applyFont="1" applyBorder="1" applyAlignment="1" applyProtection="1">
      <alignment horizontal="left" vertical="center" shrinkToFit="1"/>
    </xf>
    <xf numFmtId="0" fontId="3" fillId="0" borderId="0" xfId="0" applyFont="1" applyAlignment="1" applyProtection="1">
      <alignment horizontal="left" vertical="top" shrinkToFit="1"/>
    </xf>
    <xf numFmtId="0" fontId="13" fillId="8" borderId="1" xfId="0" applyFont="1" applyFill="1" applyBorder="1" applyAlignment="1" applyProtection="1">
      <alignment horizontal="center" vertical="center" shrinkToFit="1"/>
    </xf>
    <xf numFmtId="0" fontId="3" fillId="7" borderId="5" xfId="0" applyFont="1" applyFill="1" applyBorder="1" applyAlignment="1" applyProtection="1">
      <alignment horizontal="center" vertical="center" shrinkToFit="1"/>
    </xf>
    <xf numFmtId="0" fontId="3" fillId="7" borderId="3" xfId="0" applyFont="1" applyFill="1" applyBorder="1" applyAlignment="1" applyProtection="1">
      <alignment horizontal="center" vertical="center" shrinkToFit="1"/>
    </xf>
    <xf numFmtId="0" fontId="13" fillId="8" borderId="10" xfId="0" applyFont="1" applyFill="1" applyBorder="1" applyAlignment="1" applyProtection="1">
      <alignment horizontal="center" vertical="center" shrinkToFit="1"/>
    </xf>
    <xf numFmtId="0" fontId="13" fillId="8" borderId="11" xfId="0" applyFont="1" applyFill="1" applyBorder="1" applyAlignment="1" applyProtection="1">
      <alignment horizontal="center" vertical="center" shrinkToFit="1"/>
    </xf>
    <xf numFmtId="0" fontId="13" fillId="8" borderId="8" xfId="0" applyFont="1" applyFill="1" applyBorder="1" applyAlignment="1" applyProtection="1">
      <alignment horizontal="center" vertical="center" shrinkToFit="1"/>
    </xf>
    <xf numFmtId="0" fontId="13" fillId="8" borderId="12" xfId="0" applyFont="1" applyFill="1" applyBorder="1" applyAlignment="1" applyProtection="1">
      <alignment horizontal="center" vertical="center" shrinkToFit="1"/>
    </xf>
    <xf numFmtId="14" fontId="3" fillId="5" borderId="5" xfId="0" applyNumberFormat="1" applyFont="1" applyFill="1" applyBorder="1" applyAlignment="1" applyProtection="1">
      <alignment horizontal="center" vertical="center" shrinkToFit="1"/>
      <protection locked="0"/>
    </xf>
    <xf numFmtId="0" fontId="3" fillId="5" borderId="3" xfId="0" applyFont="1" applyFill="1" applyBorder="1" applyAlignment="1" applyProtection="1">
      <alignment horizontal="center" vertical="center" shrinkToFit="1"/>
      <protection locked="0"/>
    </xf>
    <xf numFmtId="0" fontId="3" fillId="5" borderId="10" xfId="0" applyFont="1" applyFill="1" applyBorder="1" applyAlignment="1" applyProtection="1">
      <alignment horizontal="center" vertical="center" shrinkToFit="1"/>
      <protection locked="0"/>
    </xf>
    <xf numFmtId="0" fontId="3" fillId="5" borderId="11" xfId="0" applyFont="1" applyFill="1" applyBorder="1" applyAlignment="1" applyProtection="1">
      <alignment horizontal="center" vertical="center" shrinkToFit="1"/>
      <protection locked="0"/>
    </xf>
    <xf numFmtId="0" fontId="13" fillId="8" borderId="5" xfId="0" applyFont="1" applyFill="1" applyBorder="1" applyAlignment="1" applyProtection="1">
      <alignment horizontal="center" vertical="center" shrinkToFit="1"/>
    </xf>
    <xf numFmtId="0" fontId="3" fillId="5" borderId="8" xfId="0" applyFont="1" applyFill="1" applyBorder="1" applyAlignment="1" applyProtection="1">
      <alignment horizontal="center" vertical="center" shrinkToFit="1"/>
      <protection locked="0"/>
    </xf>
    <xf numFmtId="0" fontId="3" fillId="5" borderId="7" xfId="0" applyFont="1" applyFill="1" applyBorder="1" applyAlignment="1" applyProtection="1">
      <alignment horizontal="center" vertical="center" shrinkToFit="1"/>
      <protection locked="0"/>
    </xf>
    <xf numFmtId="0" fontId="5" fillId="8" borderId="9" xfId="0" applyFont="1" applyFill="1" applyBorder="1" applyAlignment="1" applyProtection="1">
      <alignment horizontal="center" vertical="center" wrapText="1" shrinkToFit="1"/>
    </xf>
    <xf numFmtId="0" fontId="5" fillId="8" borderId="6" xfId="0" applyFont="1" applyFill="1" applyBorder="1" applyAlignment="1" applyProtection="1">
      <alignment horizontal="center" vertical="center" wrapText="1" shrinkToFit="1"/>
    </xf>
    <xf numFmtId="0" fontId="3" fillId="0" borderId="0" xfId="0" applyFont="1" applyAlignment="1" applyProtection="1">
      <alignment horizontal="center" vertical="center" shrinkToFit="1"/>
    </xf>
    <xf numFmtId="0" fontId="3" fillId="5" borderId="1" xfId="0" applyFont="1" applyFill="1" applyBorder="1" applyAlignment="1" applyProtection="1">
      <alignment horizontal="center" vertical="center" shrinkToFit="1"/>
      <protection locked="0"/>
    </xf>
    <xf numFmtId="0" fontId="6" fillId="8" borderId="5" xfId="0" applyFont="1" applyFill="1" applyBorder="1" applyAlignment="1" applyProtection="1">
      <alignment horizontal="center" vertical="center" wrapText="1" shrinkToFit="1"/>
    </xf>
    <xf numFmtId="0" fontId="6" fillId="8" borderId="4" xfId="0" applyFont="1" applyFill="1" applyBorder="1" applyAlignment="1" applyProtection="1">
      <alignment horizontal="center" vertical="center" wrapText="1" shrinkToFit="1"/>
    </xf>
    <xf numFmtId="0" fontId="5" fillId="8" borderId="10" xfId="0" applyFont="1" applyFill="1" applyBorder="1" applyAlignment="1" applyProtection="1">
      <alignment horizontal="center" vertical="center" wrapText="1" shrinkToFit="1"/>
    </xf>
    <xf numFmtId="0" fontId="5" fillId="8" borderId="11" xfId="0" applyFont="1" applyFill="1" applyBorder="1" applyAlignment="1" applyProtection="1">
      <alignment horizontal="center" vertical="center" wrapText="1" shrinkToFit="1"/>
    </xf>
    <xf numFmtId="0" fontId="5" fillId="8" borderId="8" xfId="0" applyFont="1" applyFill="1" applyBorder="1" applyAlignment="1" applyProtection="1">
      <alignment horizontal="center" vertical="center" wrapText="1" shrinkToFit="1"/>
    </xf>
    <xf numFmtId="0" fontId="5" fillId="8" borderId="7" xfId="0" applyFont="1" applyFill="1" applyBorder="1" applyAlignment="1" applyProtection="1">
      <alignment horizontal="center" vertical="center" wrapText="1" shrinkToFit="1"/>
    </xf>
    <xf numFmtId="0" fontId="3" fillId="5" borderId="5" xfId="0" applyFont="1" applyFill="1" applyBorder="1" applyAlignment="1" applyProtection="1">
      <alignment horizontal="center" vertical="center" shrinkToFit="1"/>
      <protection locked="0"/>
    </xf>
    <xf numFmtId="0" fontId="17" fillId="8" borderId="10" xfId="0" applyFont="1" applyFill="1" applyBorder="1" applyAlignment="1" applyProtection="1">
      <alignment horizontal="center" vertical="center" shrinkToFit="1"/>
    </xf>
    <xf numFmtId="0" fontId="17" fillId="8" borderId="2" xfId="0" applyFont="1" applyFill="1" applyBorder="1" applyAlignment="1" applyProtection="1">
      <alignment horizontal="center" vertical="center" shrinkToFit="1"/>
    </xf>
    <xf numFmtId="0" fontId="15" fillId="8" borderId="10" xfId="0" applyFont="1" applyFill="1" applyBorder="1" applyAlignment="1" applyProtection="1">
      <alignment horizontal="center" vertical="center" shrinkToFit="1"/>
    </xf>
    <xf numFmtId="0" fontId="15" fillId="8" borderId="2" xfId="0" applyFont="1" applyFill="1" applyBorder="1" applyAlignment="1" applyProtection="1">
      <alignment horizontal="center" vertical="center" shrinkToFit="1"/>
    </xf>
    <xf numFmtId="0" fontId="15" fillId="8" borderId="11" xfId="0" applyFont="1" applyFill="1" applyBorder="1" applyAlignment="1" applyProtection="1">
      <alignment horizontal="center" vertical="center" shrinkToFit="1"/>
    </xf>
    <xf numFmtId="0" fontId="6" fillId="8" borderId="10" xfId="0" applyFont="1" applyFill="1" applyBorder="1" applyAlignment="1" applyProtection="1">
      <alignment horizontal="center" vertical="center" wrapText="1" shrinkToFit="1"/>
    </xf>
    <xf numFmtId="0" fontId="6" fillId="8" borderId="2" xfId="0" applyFont="1" applyFill="1" applyBorder="1" applyAlignment="1" applyProtection="1">
      <alignment horizontal="center" vertical="center" shrinkToFit="1"/>
    </xf>
    <xf numFmtId="0" fontId="15" fillId="8" borderId="3" xfId="0" applyFont="1" applyFill="1" applyBorder="1" applyAlignment="1" applyProtection="1">
      <alignment horizontal="center" vertical="center" shrinkToFit="1"/>
    </xf>
    <xf numFmtId="0" fontId="3" fillId="0" borderId="2" xfId="0" applyFont="1" applyFill="1" applyBorder="1" applyAlignment="1" applyProtection="1">
      <alignment horizontal="center" vertical="center" shrinkToFit="1"/>
    </xf>
    <xf numFmtId="0" fontId="3" fillId="0" borderId="11" xfId="0" applyFont="1" applyFill="1" applyBorder="1" applyAlignment="1" applyProtection="1">
      <alignment horizontal="center" vertical="center" shrinkToFit="1"/>
    </xf>
    <xf numFmtId="14" fontId="19" fillId="0" borderId="0" xfId="0" applyNumberFormat="1" applyFont="1" applyAlignment="1" applyProtection="1">
      <alignment horizontal="right" vertical="center" shrinkToFit="1"/>
    </xf>
    <xf numFmtId="0" fontId="15" fillId="8" borderId="10" xfId="0" applyFont="1" applyFill="1" applyBorder="1" applyAlignment="1">
      <alignment horizontal="center" vertical="center" wrapText="1" shrinkToFit="1"/>
    </xf>
    <xf numFmtId="0" fontId="15" fillId="8" borderId="2" xfId="0" applyFont="1" applyFill="1" applyBorder="1" applyAlignment="1">
      <alignment horizontal="center" vertical="center" wrapText="1" shrinkToFit="1"/>
    </xf>
    <xf numFmtId="0" fontId="15" fillId="8" borderId="11" xfId="0" applyFont="1" applyFill="1" applyBorder="1" applyAlignment="1">
      <alignment horizontal="center" vertical="center" wrapText="1" shrinkToFit="1"/>
    </xf>
    <xf numFmtId="0" fontId="5" fillId="8" borderId="1" xfId="0" applyFont="1" applyFill="1" applyBorder="1" applyAlignment="1" applyProtection="1">
      <alignment horizontal="center" vertical="center" wrapText="1" shrinkToFit="1"/>
    </xf>
    <xf numFmtId="0" fontId="17" fillId="8" borderId="5" xfId="0" applyFont="1" applyFill="1" applyBorder="1" applyAlignment="1" applyProtection="1">
      <alignment horizontal="center" vertical="center" wrapText="1" shrinkToFit="1"/>
    </xf>
    <xf numFmtId="0" fontId="17" fillId="8" borderId="4" xfId="0" applyFont="1" applyFill="1" applyBorder="1" applyAlignment="1" applyProtection="1">
      <alignment horizontal="center" vertical="center" wrapText="1" shrinkToFit="1"/>
    </xf>
    <xf numFmtId="0" fontId="5" fillId="8" borderId="5" xfId="0" applyFont="1" applyFill="1" applyBorder="1" applyAlignment="1" applyProtection="1">
      <alignment horizontal="center" vertical="center" wrapText="1" shrinkToFit="1"/>
    </xf>
    <xf numFmtId="0" fontId="5" fillId="8" borderId="3" xfId="0" applyFont="1" applyFill="1" applyBorder="1" applyAlignment="1" applyProtection="1">
      <alignment horizontal="center" vertical="center" wrapText="1" shrinkToFit="1"/>
    </xf>
    <xf numFmtId="0" fontId="3" fillId="0" borderId="0" xfId="0" applyFont="1" applyBorder="1" applyAlignment="1" applyProtection="1">
      <alignment horizontal="right" vertical="top" shrinkToFit="1"/>
    </xf>
    <xf numFmtId="0" fontId="35" fillId="8" borderId="14"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pplyProtection="1">
      <alignment horizontal="center" vertical="center"/>
    </xf>
    <xf numFmtId="0" fontId="13" fillId="3" borderId="5" xfId="0" applyFont="1" applyFill="1" applyBorder="1" applyAlignment="1" applyProtection="1">
      <alignment horizontal="center" vertical="center" shrinkToFit="1"/>
    </xf>
    <xf numFmtId="0" fontId="13" fillId="3" borderId="3" xfId="0" applyFont="1" applyFill="1" applyBorder="1" applyAlignment="1" applyProtection="1">
      <alignment horizontal="center" vertical="center" shrinkToFit="1"/>
    </xf>
    <xf numFmtId="0" fontId="13" fillId="7" borderId="5" xfId="0" applyFont="1" applyFill="1" applyBorder="1" applyAlignment="1" applyProtection="1">
      <alignment horizontal="center" vertical="center" shrinkToFit="1"/>
    </xf>
    <xf numFmtId="0" fontId="13" fillId="7" borderId="3" xfId="0" applyFont="1" applyFill="1" applyBorder="1" applyAlignment="1" applyProtection="1">
      <alignment horizontal="center" vertical="center" shrinkToFit="1"/>
    </xf>
    <xf numFmtId="14" fontId="13" fillId="3" borderId="5" xfId="0" applyNumberFormat="1" applyFont="1" applyFill="1" applyBorder="1" applyAlignment="1" applyProtection="1">
      <alignment horizontal="center" vertical="center" shrinkToFit="1"/>
    </xf>
    <xf numFmtId="14" fontId="13" fillId="3" borderId="3" xfId="0" applyNumberFormat="1" applyFont="1" applyFill="1" applyBorder="1" applyAlignment="1" applyProtection="1">
      <alignment horizontal="center" vertical="center" shrinkToFit="1"/>
    </xf>
    <xf numFmtId="0" fontId="13" fillId="8" borderId="5"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10" xfId="0" applyFont="1" applyFill="1" applyBorder="1" applyAlignment="1" applyProtection="1">
      <alignment horizontal="center" vertical="center"/>
    </xf>
    <xf numFmtId="0" fontId="13" fillId="8" borderId="11" xfId="0" applyFont="1" applyFill="1" applyBorder="1" applyAlignment="1" applyProtection="1">
      <alignment horizontal="center" vertical="center"/>
    </xf>
    <xf numFmtId="0" fontId="13" fillId="8" borderId="8" xfId="0" applyFont="1" applyFill="1" applyBorder="1" applyAlignment="1" applyProtection="1">
      <alignment horizontal="center" vertical="center"/>
    </xf>
    <xf numFmtId="0" fontId="13" fillId="8" borderId="7" xfId="0" applyFont="1" applyFill="1" applyBorder="1" applyAlignment="1" applyProtection="1">
      <alignment horizontal="center" vertical="center"/>
    </xf>
    <xf numFmtId="0" fontId="13" fillId="8" borderId="1" xfId="0" applyFont="1" applyFill="1" applyBorder="1" applyAlignment="1">
      <alignment horizontal="center" vertical="center"/>
    </xf>
    <xf numFmtId="0" fontId="13" fillId="8" borderId="10"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0" borderId="0" xfId="0" applyFont="1" applyFill="1" applyAlignment="1">
      <alignment horizontal="right" vertical="center" shrinkToFit="1"/>
    </xf>
    <xf numFmtId="0" fontId="13" fillId="0" borderId="13" xfId="0" applyFont="1" applyFill="1" applyBorder="1" applyAlignment="1">
      <alignment horizontal="right" vertical="center" shrinkToFit="1"/>
    </xf>
    <xf numFmtId="0" fontId="13" fillId="8" borderId="2"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8" borderId="14" xfId="0" applyFont="1" applyFill="1" applyBorder="1" applyAlignment="1">
      <alignment horizontal="center" vertical="center"/>
    </xf>
    <xf numFmtId="0" fontId="35" fillId="8" borderId="0" xfId="0" applyFont="1" applyFill="1" applyBorder="1" applyAlignment="1">
      <alignment horizontal="center" vertical="center" wrapText="1"/>
    </xf>
    <xf numFmtId="0" fontId="13" fillId="3" borderId="1" xfId="0" applyFont="1" applyFill="1" applyBorder="1" applyAlignment="1" applyProtection="1">
      <alignment horizontal="center" vertical="center" shrinkToFit="1"/>
    </xf>
    <xf numFmtId="0" fontId="13" fillId="7" borderId="1" xfId="0" applyFont="1" applyFill="1" applyBorder="1" applyAlignment="1" applyProtection="1">
      <alignment horizontal="center" vertical="center" shrinkToFit="1"/>
    </xf>
    <xf numFmtId="14" fontId="13" fillId="3" borderId="1" xfId="0" applyNumberFormat="1" applyFont="1" applyFill="1" applyBorder="1" applyAlignment="1" applyProtection="1">
      <alignment horizontal="center" vertical="center" shrinkToFit="1"/>
    </xf>
    <xf numFmtId="14" fontId="13" fillId="8" borderId="1" xfId="0" applyNumberFormat="1" applyFont="1" applyFill="1" applyBorder="1" applyAlignment="1" applyProtection="1">
      <alignment horizontal="center" vertical="center" shrinkToFit="1"/>
    </xf>
    <xf numFmtId="0" fontId="13" fillId="8" borderId="5" xfId="0" applyFont="1" applyFill="1" applyBorder="1" applyAlignment="1" applyProtection="1">
      <alignment horizontal="center" vertical="center"/>
    </xf>
    <xf numFmtId="0" fontId="13" fillId="8" borderId="4" xfId="0" applyFont="1" applyFill="1" applyBorder="1" applyAlignment="1" applyProtection="1">
      <alignment horizontal="center" vertical="center"/>
    </xf>
    <xf numFmtId="0" fontId="13" fillId="8" borderId="8" xfId="0" applyFont="1" applyFill="1" applyBorder="1" applyAlignment="1">
      <alignment horizontal="center" vertical="center" wrapText="1"/>
    </xf>
    <xf numFmtId="0" fontId="13" fillId="8" borderId="2" xfId="0" applyFont="1" applyFill="1" applyBorder="1" applyAlignment="1" applyProtection="1">
      <alignment horizontal="center" vertical="center"/>
    </xf>
    <xf numFmtId="0" fontId="13" fillId="8" borderId="12" xfId="0" applyFont="1" applyFill="1" applyBorder="1" applyAlignment="1" applyProtection="1">
      <alignment horizontal="center" vertical="center"/>
    </xf>
    <xf numFmtId="0" fontId="55" fillId="0" borderId="12" xfId="0" applyFont="1" applyBorder="1" applyAlignment="1">
      <alignment horizontal="left" vertical="center" wrapText="1"/>
    </xf>
    <xf numFmtId="0" fontId="55" fillId="0" borderId="12" xfId="0" applyFont="1" applyBorder="1" applyAlignment="1">
      <alignment horizontal="left" vertical="center"/>
    </xf>
    <xf numFmtId="0" fontId="55" fillId="0" borderId="4" xfId="0" applyFont="1" applyBorder="1" applyAlignment="1">
      <alignment horizontal="left" vertical="center"/>
    </xf>
    <xf numFmtId="0" fontId="13" fillId="0" borderId="12" xfId="0" applyFont="1" applyBorder="1" applyAlignment="1">
      <alignment horizontal="center" vertical="center"/>
    </xf>
    <xf numFmtId="0" fontId="13" fillId="0" borderId="4" xfId="0" applyFont="1" applyBorder="1" applyAlignment="1">
      <alignment horizontal="center" vertical="center"/>
    </xf>
    <xf numFmtId="0" fontId="13" fillId="8" borderId="9" xfId="0" applyFont="1" applyFill="1" applyBorder="1" applyAlignment="1">
      <alignment horizontal="center" vertical="center"/>
    </xf>
    <xf numFmtId="0" fontId="13" fillId="8" borderId="6" xfId="0" applyFont="1" applyFill="1" applyBorder="1" applyAlignment="1">
      <alignment horizontal="center" vertical="center"/>
    </xf>
    <xf numFmtId="0" fontId="48" fillId="0" borderId="0" xfId="0" applyFont="1" applyAlignment="1">
      <alignment horizontal="left" shrinkToFit="1"/>
    </xf>
    <xf numFmtId="0" fontId="11" fillId="2" borderId="12" xfId="0" applyFont="1" applyFill="1" applyBorder="1" applyAlignment="1" applyProtection="1">
      <alignment horizontal="left" vertical="center" shrinkToFit="1"/>
    </xf>
    <xf numFmtId="0" fontId="3" fillId="0" borderId="0" xfId="0" applyFont="1" applyBorder="1" applyAlignment="1" applyProtection="1">
      <alignment horizontal="center" vertical="top" shrinkToFit="1"/>
    </xf>
    <xf numFmtId="0" fontId="18" fillId="0" borderId="0" xfId="0" applyFont="1" applyAlignment="1" applyProtection="1">
      <alignment horizontal="right" vertical="center" shrinkToFit="1"/>
    </xf>
    <xf numFmtId="0" fontId="3" fillId="5" borderId="1" xfId="0" applyFont="1" applyFill="1" applyBorder="1" applyAlignment="1" applyProtection="1">
      <alignment horizontal="left" vertical="center" shrinkToFit="1"/>
      <protection locked="0"/>
    </xf>
    <xf numFmtId="0" fontId="12" fillId="8" borderId="10" xfId="0" applyFont="1" applyFill="1" applyBorder="1" applyAlignment="1" applyProtection="1">
      <alignment horizontal="center" vertical="center" wrapText="1" shrinkToFit="1"/>
    </xf>
    <xf numFmtId="0" fontId="12" fillId="8" borderId="11" xfId="0" applyFont="1" applyFill="1" applyBorder="1" applyAlignment="1" applyProtection="1">
      <alignment horizontal="center" vertical="center" shrinkToFit="1"/>
    </xf>
    <xf numFmtId="0" fontId="3" fillId="8" borderId="10" xfId="0" applyFont="1" applyFill="1" applyBorder="1" applyAlignment="1" applyProtection="1">
      <alignment horizontal="center" vertical="center" shrinkToFit="1"/>
    </xf>
    <xf numFmtId="0" fontId="3" fillId="8" borderId="2" xfId="0" applyFont="1" applyFill="1" applyBorder="1" applyAlignment="1" applyProtection="1">
      <alignment horizontal="center" vertical="center" shrinkToFit="1"/>
    </xf>
    <xf numFmtId="0" fontId="3" fillId="8" borderId="8" xfId="0" applyFont="1" applyFill="1" applyBorder="1" applyAlignment="1" applyProtection="1">
      <alignment horizontal="center" vertical="center" shrinkToFit="1"/>
    </xf>
    <xf numFmtId="0" fontId="3" fillId="8" borderId="12" xfId="0" applyFont="1" applyFill="1" applyBorder="1" applyAlignment="1" applyProtection="1">
      <alignment horizontal="center" vertical="center" shrinkToFit="1"/>
    </xf>
    <xf numFmtId="0" fontId="3" fillId="8" borderId="11" xfId="0" applyFont="1" applyFill="1" applyBorder="1" applyAlignment="1" applyProtection="1">
      <alignment horizontal="center" vertical="center" shrinkToFit="1"/>
    </xf>
    <xf numFmtId="0" fontId="3" fillId="8" borderId="3" xfId="0" applyFont="1" applyFill="1" applyBorder="1" applyAlignment="1" applyProtection="1">
      <alignment horizontal="center" vertical="center" shrinkToFit="1"/>
    </xf>
    <xf numFmtId="0" fontId="13" fillId="8" borderId="9" xfId="0" applyFont="1" applyFill="1" applyBorder="1" applyAlignment="1" applyProtection="1">
      <alignment horizontal="center" vertical="center" wrapText="1" shrinkToFit="1"/>
    </xf>
    <xf numFmtId="0" fontId="3" fillId="8" borderId="9" xfId="0" applyFont="1" applyFill="1" applyBorder="1" applyAlignment="1" applyProtection="1">
      <alignment horizontal="center" vertical="center" shrinkToFit="1"/>
    </xf>
    <xf numFmtId="0" fontId="3" fillId="8" borderId="6" xfId="0" applyFont="1" applyFill="1" applyBorder="1" applyAlignment="1" applyProtection="1">
      <alignment horizontal="center" vertical="center" shrinkToFit="1"/>
    </xf>
    <xf numFmtId="0" fontId="3" fillId="8" borderId="9" xfId="0" applyFont="1" applyFill="1" applyBorder="1" applyAlignment="1" applyProtection="1">
      <alignment horizontal="center" vertical="center" wrapText="1" shrinkToFit="1"/>
    </xf>
    <xf numFmtId="0" fontId="3" fillId="5" borderId="5" xfId="0" applyFont="1" applyFill="1" applyBorder="1" applyAlignment="1" applyProtection="1">
      <alignment horizontal="left" vertical="center" shrinkToFit="1"/>
      <protection locked="0"/>
    </xf>
    <xf numFmtId="0" fontId="3" fillId="5" borderId="3" xfId="0" applyFont="1" applyFill="1" applyBorder="1" applyAlignment="1" applyProtection="1">
      <alignment horizontal="left" vertical="center" shrinkToFit="1"/>
      <protection locked="0"/>
    </xf>
    <xf numFmtId="0" fontId="22" fillId="2" borderId="0" xfId="0" applyFont="1" applyFill="1" applyAlignment="1">
      <alignment horizontal="left" vertical="center" shrinkToFit="1"/>
    </xf>
    <xf numFmtId="0" fontId="22" fillId="2" borderId="0" xfId="0" applyFont="1" applyFill="1" applyBorder="1" applyAlignment="1" applyProtection="1">
      <alignment horizontal="left" vertical="center" shrinkToFit="1"/>
    </xf>
    <xf numFmtId="0" fontId="13" fillId="8" borderId="5" xfId="0" applyFont="1" applyFill="1" applyBorder="1" applyAlignment="1">
      <alignment horizontal="center" vertical="center" shrinkToFit="1"/>
    </xf>
    <xf numFmtId="0" fontId="13" fillId="8" borderId="4" xfId="0" applyFont="1" applyFill="1" applyBorder="1" applyAlignment="1">
      <alignment horizontal="center" vertical="center" shrinkToFit="1"/>
    </xf>
    <xf numFmtId="0" fontId="13" fillId="8" borderId="3" xfId="0" applyFont="1" applyFill="1" applyBorder="1" applyAlignment="1">
      <alignment horizontal="center" vertical="center" shrinkToFit="1"/>
    </xf>
    <xf numFmtId="0" fontId="13" fillId="8" borderId="2" xfId="0" applyFont="1" applyFill="1" applyBorder="1" applyAlignment="1" applyProtection="1">
      <alignment horizontal="center" vertical="center" shrinkToFit="1"/>
    </xf>
    <xf numFmtId="0" fontId="13" fillId="8" borderId="7" xfId="0" applyFont="1" applyFill="1" applyBorder="1" applyAlignment="1" applyProtection="1">
      <alignment horizontal="center" vertical="center" shrinkToFit="1"/>
    </xf>
    <xf numFmtId="0" fontId="18" fillId="0" borderId="2" xfId="0" applyFont="1" applyBorder="1" applyAlignment="1" applyProtection="1">
      <alignment horizontal="left" vertical="center" shrinkToFit="1"/>
    </xf>
    <xf numFmtId="0" fontId="22" fillId="2" borderId="2" xfId="0" applyFont="1" applyFill="1" applyBorder="1" applyAlignment="1" applyProtection="1">
      <alignment horizontal="left" vertical="center" shrinkToFit="1"/>
    </xf>
    <xf numFmtId="14" fontId="3" fillId="3" borderId="1" xfId="0" applyNumberFormat="1" applyFont="1" applyFill="1" applyBorder="1" applyAlignment="1" applyProtection="1">
      <alignment horizontal="center" vertical="center" shrinkToFit="1"/>
    </xf>
    <xf numFmtId="14" fontId="3" fillId="8" borderId="1" xfId="0" applyNumberFormat="1" applyFont="1" applyFill="1" applyBorder="1" applyAlignment="1" applyProtection="1">
      <alignment horizontal="center" vertical="center" shrinkToFit="1"/>
    </xf>
    <xf numFmtId="0" fontId="13" fillId="8" borderId="1" xfId="0" applyFont="1" applyFill="1" applyBorder="1" applyAlignment="1" applyProtection="1">
      <alignment horizontal="center" vertical="center" wrapText="1"/>
    </xf>
    <xf numFmtId="0" fontId="13" fillId="8" borderId="9" xfId="0" applyFont="1" applyFill="1" applyBorder="1" applyAlignment="1" applyProtection="1">
      <alignment horizontal="center" vertical="center"/>
    </xf>
    <xf numFmtId="0" fontId="13" fillId="8" borderId="6" xfId="0" applyFont="1" applyFill="1" applyBorder="1" applyAlignment="1" applyProtection="1">
      <alignment horizontal="center" vertical="center"/>
    </xf>
    <xf numFmtId="0" fontId="13" fillId="8" borderId="5" xfId="0" applyFont="1" applyFill="1" applyBorder="1" applyAlignment="1" applyProtection="1">
      <alignment horizontal="center" vertical="center" wrapText="1"/>
    </xf>
    <xf numFmtId="0" fontId="13" fillId="8" borderId="4" xfId="0" applyFont="1" applyFill="1" applyBorder="1" applyAlignment="1" applyProtection="1">
      <alignment horizontal="center" vertical="center" wrapText="1"/>
    </xf>
    <xf numFmtId="0" fontId="13" fillId="8" borderId="3" xfId="0" applyFont="1" applyFill="1" applyBorder="1" applyAlignment="1" applyProtection="1">
      <alignment horizontal="center" vertical="center" wrapText="1"/>
    </xf>
    <xf numFmtId="0" fontId="13" fillId="8" borderId="10" xfId="0" applyFont="1" applyFill="1" applyBorder="1" applyAlignment="1" applyProtection="1">
      <alignment horizontal="center" vertical="center" wrapText="1"/>
    </xf>
    <xf numFmtId="0" fontId="13" fillId="8" borderId="9" xfId="0" applyFont="1" applyFill="1" applyBorder="1" applyAlignment="1" applyProtection="1">
      <alignment horizontal="center" vertical="center" wrapText="1"/>
    </xf>
    <xf numFmtId="0" fontId="13" fillId="8" borderId="6" xfId="0" applyFont="1" applyFill="1" applyBorder="1" applyAlignment="1" applyProtection="1">
      <alignment horizontal="center" vertical="center" wrapText="1"/>
    </xf>
    <xf numFmtId="0" fontId="13" fillId="8" borderId="11" xfId="0" applyFont="1" applyFill="1" applyBorder="1" applyAlignment="1" applyProtection="1">
      <alignment horizontal="center" vertical="center" wrapText="1"/>
    </xf>
    <xf numFmtId="0" fontId="13" fillId="8" borderId="7" xfId="0" applyFont="1" applyFill="1" applyBorder="1" applyAlignment="1" applyProtection="1">
      <alignment horizontal="center" vertical="center" wrapText="1"/>
    </xf>
    <xf numFmtId="0" fontId="13" fillId="3" borderId="4" xfId="0" applyFont="1" applyFill="1" applyBorder="1" applyAlignment="1" applyProtection="1">
      <alignment horizontal="center" vertical="center" shrinkToFit="1"/>
    </xf>
    <xf numFmtId="0" fontId="13" fillId="7" borderId="4" xfId="0" applyFont="1" applyFill="1" applyBorder="1" applyAlignment="1" applyProtection="1">
      <alignment horizontal="center" vertical="center" shrinkToFit="1"/>
    </xf>
    <xf numFmtId="0" fontId="13" fillId="5" borderId="4" xfId="0" applyNumberFormat="1" applyFont="1" applyFill="1" applyBorder="1" applyAlignment="1" applyProtection="1">
      <alignment horizontal="left" vertical="center" shrinkToFit="1"/>
      <protection locked="0"/>
    </xf>
    <xf numFmtId="0" fontId="13" fillId="5" borderId="3" xfId="0" applyNumberFormat="1" applyFont="1" applyFill="1" applyBorder="1" applyAlignment="1" applyProtection="1">
      <alignment horizontal="left" vertical="center" shrinkToFit="1"/>
      <protection locked="0"/>
    </xf>
    <xf numFmtId="0" fontId="3" fillId="5" borderId="5" xfId="0" applyFont="1" applyFill="1" applyBorder="1" applyAlignment="1" applyProtection="1">
      <alignment vertical="center" shrinkToFit="1"/>
      <protection locked="0"/>
    </xf>
    <xf numFmtId="0" fontId="3" fillId="5" borderId="4" xfId="0" applyFont="1" applyFill="1" applyBorder="1" applyAlignment="1" applyProtection="1">
      <alignment vertical="center" shrinkToFit="1"/>
      <protection locked="0"/>
    </xf>
    <xf numFmtId="0" fontId="3" fillId="5" borderId="3" xfId="0" applyFont="1" applyFill="1" applyBorder="1" applyAlignment="1" applyProtection="1">
      <alignment vertical="center" shrinkToFit="1"/>
      <protection locked="0"/>
    </xf>
    <xf numFmtId="14" fontId="13" fillId="8" borderId="8" xfId="0" applyNumberFormat="1" applyFont="1" applyFill="1" applyBorder="1" applyAlignment="1" applyProtection="1">
      <alignment horizontal="center" vertical="center" shrinkToFit="1"/>
    </xf>
    <xf numFmtId="14" fontId="13" fillId="8" borderId="7" xfId="0" applyNumberFormat="1" applyFont="1" applyFill="1" applyBorder="1" applyAlignment="1" applyProtection="1">
      <alignment horizontal="center" vertical="center" shrinkToFit="1"/>
    </xf>
    <xf numFmtId="0" fontId="13" fillId="8" borderId="3" xfId="0" applyFont="1" applyFill="1" applyBorder="1" applyAlignment="1" applyProtection="1">
      <alignment horizontal="center" vertical="center" shrinkToFit="1"/>
    </xf>
    <xf numFmtId="0" fontId="13" fillId="8" borderId="2" xfId="0" applyFont="1" applyFill="1" applyBorder="1" applyAlignment="1" applyProtection="1">
      <alignment horizontal="center" vertical="center" wrapText="1"/>
    </xf>
    <xf numFmtId="0" fontId="13" fillId="8" borderId="12" xfId="0" applyFont="1" applyFill="1" applyBorder="1" applyAlignment="1" applyProtection="1">
      <alignment horizontal="center" vertical="center" wrapText="1"/>
    </xf>
    <xf numFmtId="14" fontId="13" fillId="3" borderId="4" xfId="0" applyNumberFormat="1" applyFont="1" applyFill="1" applyBorder="1" applyAlignment="1" applyProtection="1">
      <alignment horizontal="center" vertical="center" shrinkToFit="1"/>
    </xf>
    <xf numFmtId="0" fontId="56" fillId="0" borderId="12" xfId="0" applyFont="1" applyBorder="1" applyAlignment="1">
      <alignment horizontal="left" vertical="center" wrapText="1"/>
    </xf>
    <xf numFmtId="0" fontId="13" fillId="8" borderId="14"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55" fillId="0" borderId="12" xfId="0" applyFont="1" applyFill="1" applyBorder="1" applyAlignment="1">
      <alignment horizontal="left" vertical="center" wrapText="1"/>
    </xf>
    <xf numFmtId="0" fontId="55" fillId="0" borderId="4" xfId="0" applyFont="1" applyFill="1" applyBorder="1" applyAlignment="1">
      <alignment horizontal="left" vertical="center" wrapText="1"/>
    </xf>
    <xf numFmtId="0" fontId="55" fillId="0" borderId="12"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13" fillId="8" borderId="5"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10"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8" xfId="0" applyFont="1" applyFill="1" applyBorder="1" applyAlignment="1">
      <alignment horizontal="center" vertical="center"/>
    </xf>
    <xf numFmtId="0" fontId="13" fillId="8" borderId="12" xfId="0" applyFont="1" applyFill="1" applyBorder="1" applyAlignment="1">
      <alignment horizontal="center" vertical="center"/>
    </xf>
    <xf numFmtId="0" fontId="35" fillId="8" borderId="9" xfId="0" applyFont="1" applyFill="1" applyBorder="1" applyAlignment="1">
      <alignment horizontal="left" vertical="center" wrapText="1"/>
    </xf>
    <xf numFmtId="0" fontId="35" fillId="8" borderId="16" xfId="0" applyFont="1" applyFill="1" applyBorder="1" applyAlignment="1">
      <alignment horizontal="left" vertical="center"/>
    </xf>
    <xf numFmtId="0" fontId="35" fillId="8" borderId="6" xfId="0" applyFont="1" applyFill="1" applyBorder="1" applyAlignment="1">
      <alignment horizontal="left" vertical="center"/>
    </xf>
    <xf numFmtId="0" fontId="19" fillId="5" borderId="9" xfId="0" applyFont="1" applyFill="1" applyBorder="1" applyAlignment="1" applyProtection="1">
      <alignment horizontal="center" vertical="center"/>
      <protection locked="0"/>
    </xf>
    <xf numFmtId="0" fontId="19" fillId="5" borderId="16" xfId="0" applyFont="1" applyFill="1" applyBorder="1" applyAlignment="1" applyProtection="1">
      <alignment horizontal="center" vertical="center"/>
      <protection locked="0"/>
    </xf>
    <xf numFmtId="0" fontId="19" fillId="5" borderId="6" xfId="0" applyFont="1" applyFill="1" applyBorder="1" applyAlignment="1" applyProtection="1">
      <alignment horizontal="center" vertical="center"/>
      <protection locked="0"/>
    </xf>
    <xf numFmtId="0" fontId="3" fillId="0" borderId="12" xfId="0" applyFont="1" applyBorder="1" applyAlignment="1">
      <alignment horizontal="center" vertical="center"/>
    </xf>
    <xf numFmtId="0" fontId="35" fillId="8" borderId="10"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8" xfId="0" applyFont="1" applyFill="1" applyBorder="1" applyAlignment="1">
      <alignment horizontal="center" vertical="center" wrapText="1"/>
    </xf>
    <xf numFmtId="0" fontId="35" fillId="8" borderId="7" xfId="0" applyFont="1" applyFill="1" applyBorder="1" applyAlignment="1">
      <alignment horizontal="center" vertical="center" wrapText="1"/>
    </xf>
    <xf numFmtId="0" fontId="19" fillId="5" borderId="10"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11" xfId="0" applyFont="1" applyFill="1" applyBorder="1" applyAlignment="1">
      <alignment horizontal="center" vertical="center"/>
    </xf>
    <xf numFmtId="0" fontId="19" fillId="5" borderId="14" xfId="0" applyFont="1" applyFill="1" applyBorder="1" applyAlignment="1">
      <alignment horizontal="center" vertical="center"/>
    </xf>
    <xf numFmtId="0" fontId="19" fillId="5" borderId="0" xfId="0" applyFont="1" applyFill="1" applyBorder="1" applyAlignment="1">
      <alignment horizontal="center" vertical="center"/>
    </xf>
    <xf numFmtId="0" fontId="19" fillId="5" borderId="13"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12" xfId="0" applyFont="1" applyFill="1" applyBorder="1" applyAlignment="1">
      <alignment horizontal="center" vertical="center"/>
    </xf>
    <xf numFmtId="0" fontId="19" fillId="5" borderId="7" xfId="0" applyFont="1" applyFill="1" applyBorder="1" applyAlignment="1">
      <alignment horizontal="center" vertical="center"/>
    </xf>
    <xf numFmtId="0" fontId="13" fillId="8" borderId="4" xfId="0" applyFont="1" applyFill="1" applyBorder="1" applyAlignment="1" applyProtection="1">
      <alignment horizontal="center" vertical="center" shrinkToFit="1"/>
    </xf>
    <xf numFmtId="14" fontId="3" fillId="3" borderId="5" xfId="0" applyNumberFormat="1" applyFont="1" applyFill="1" applyBorder="1" applyAlignment="1" applyProtection="1">
      <alignment horizontal="center" vertical="center" shrinkToFit="1"/>
    </xf>
    <xf numFmtId="14" fontId="3" fillId="3" borderId="4" xfId="0" applyNumberFormat="1" applyFont="1" applyFill="1" applyBorder="1" applyAlignment="1" applyProtection="1">
      <alignment horizontal="center" vertical="center" shrinkToFit="1"/>
    </xf>
    <xf numFmtId="14" fontId="3" fillId="3" borderId="3" xfId="0" applyNumberFormat="1" applyFont="1" applyFill="1" applyBorder="1" applyAlignment="1" applyProtection="1">
      <alignment horizontal="center" vertical="center" shrinkToFit="1"/>
    </xf>
    <xf numFmtId="0" fontId="3" fillId="8" borderId="1" xfId="0" applyFont="1" applyFill="1" applyBorder="1" applyAlignment="1">
      <alignment horizontal="center" vertical="center"/>
    </xf>
    <xf numFmtId="0" fontId="15" fillId="8" borderId="9"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3" fillId="8" borderId="5" xfId="0" applyFont="1" applyFill="1" applyBorder="1" applyAlignment="1">
      <alignment horizontal="center" vertical="center" shrinkToFit="1"/>
    </xf>
    <xf numFmtId="0" fontId="3" fillId="8" borderId="3" xfId="0" applyFont="1" applyFill="1" applyBorder="1" applyAlignment="1">
      <alignment horizontal="center" vertical="center" shrinkToFit="1"/>
    </xf>
    <xf numFmtId="0" fontId="6" fillId="8" borderId="10"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9" fillId="5" borderId="9" xfId="0" applyFont="1" applyFill="1" applyBorder="1" applyAlignment="1">
      <alignment horizontal="center" vertical="center"/>
    </xf>
    <xf numFmtId="0" fontId="19" fillId="5" borderId="16" xfId="0" applyFont="1" applyFill="1" applyBorder="1" applyAlignment="1">
      <alignment horizontal="center" vertical="center"/>
    </xf>
    <xf numFmtId="0" fontId="19" fillId="5" borderId="6" xfId="0" applyFont="1" applyFill="1" applyBorder="1" applyAlignment="1">
      <alignment horizontal="center" vertical="center"/>
    </xf>
    <xf numFmtId="0" fontId="13" fillId="8" borderId="11"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8" borderId="13" xfId="0" applyFont="1" applyFill="1" applyBorder="1" applyAlignment="1">
      <alignment horizontal="center" vertical="center" wrapText="1"/>
    </xf>
    <xf numFmtId="0" fontId="48" fillId="0" borderId="0" xfId="0" applyFont="1" applyAlignment="1">
      <alignment horizontal="left"/>
    </xf>
    <xf numFmtId="14" fontId="3" fillId="8" borderId="6" xfId="0" applyNumberFormat="1" applyFont="1" applyFill="1" applyBorder="1" applyAlignment="1" applyProtection="1">
      <alignment horizontal="center" vertical="center" shrinkToFit="1"/>
    </xf>
    <xf numFmtId="0" fontId="0" fillId="3" borderId="5" xfId="0" applyFill="1" applyBorder="1" applyAlignment="1" applyProtection="1">
      <alignment horizontal="center" vertical="center"/>
    </xf>
    <xf numFmtId="0" fontId="0" fillId="3" borderId="4" xfId="0" applyFill="1" applyBorder="1" applyAlignment="1" applyProtection="1">
      <alignment horizontal="center" vertical="center"/>
    </xf>
    <xf numFmtId="0" fontId="0" fillId="3" borderId="3" xfId="0" applyFill="1" applyBorder="1" applyAlignment="1" applyProtection="1">
      <alignment horizontal="center" vertical="center"/>
    </xf>
    <xf numFmtId="0" fontId="0" fillId="7" borderId="5" xfId="0" applyFill="1" applyBorder="1" applyAlignment="1" applyProtection="1">
      <alignment horizontal="center" vertical="center"/>
    </xf>
    <xf numFmtId="0" fontId="0" fillId="7" borderId="4" xfId="0" applyFill="1" applyBorder="1" applyAlignment="1" applyProtection="1">
      <alignment horizontal="center" vertical="center"/>
    </xf>
    <xf numFmtId="0" fontId="0" fillId="7" borderId="3" xfId="0" applyFill="1" applyBorder="1" applyAlignment="1" applyProtection="1">
      <alignment horizontal="center" vertical="center"/>
    </xf>
    <xf numFmtId="0" fontId="33" fillId="8" borderId="16" xfId="0" applyFont="1" applyFill="1" applyBorder="1" applyAlignment="1" applyProtection="1">
      <alignment horizontal="center" vertical="center" wrapText="1" shrinkToFit="1"/>
    </xf>
    <xf numFmtId="0" fontId="33" fillId="8" borderId="1" xfId="0" applyFont="1" applyFill="1" applyBorder="1" applyAlignment="1" applyProtection="1">
      <alignment horizontal="left" vertical="top" wrapText="1" shrinkToFit="1"/>
    </xf>
    <xf numFmtId="0" fontId="33" fillId="8" borderId="9" xfId="0" applyFont="1" applyFill="1" applyBorder="1" applyAlignment="1" applyProtection="1">
      <alignment horizontal="left" vertical="top" wrapText="1" shrinkToFit="1"/>
    </xf>
    <xf numFmtId="0" fontId="33" fillId="8" borderId="10" xfId="0" applyFont="1" applyFill="1" applyBorder="1" applyAlignment="1" applyProtection="1">
      <alignment horizontal="center" vertical="center"/>
    </xf>
    <xf numFmtId="0" fontId="33" fillId="8" borderId="2" xfId="0" applyFont="1" applyFill="1" applyBorder="1" applyAlignment="1" applyProtection="1">
      <alignment horizontal="center" vertical="center"/>
    </xf>
    <xf numFmtId="0" fontId="33" fillId="8" borderId="11" xfId="0" applyFont="1" applyFill="1" applyBorder="1" applyAlignment="1" applyProtection="1">
      <alignment horizontal="center" vertical="center"/>
    </xf>
    <xf numFmtId="0" fontId="33" fillId="8" borderId="11" xfId="0" applyFont="1" applyFill="1" applyBorder="1" applyAlignment="1" applyProtection="1">
      <alignment horizontal="left" vertical="top" wrapText="1" shrinkToFit="1"/>
    </xf>
    <xf numFmtId="0" fontId="33" fillId="8" borderId="7" xfId="0" applyFont="1" applyFill="1" applyBorder="1" applyAlignment="1" applyProtection="1">
      <alignment horizontal="left" vertical="top" wrapText="1" shrinkToFit="1"/>
    </xf>
    <xf numFmtId="0" fontId="20" fillId="8" borderId="9" xfId="0" applyFont="1" applyFill="1" applyBorder="1" applyAlignment="1" applyProtection="1">
      <alignment horizontal="center" vertical="center" wrapText="1"/>
    </xf>
    <xf numFmtId="0" fontId="20" fillId="8" borderId="16" xfId="0" applyFont="1" applyFill="1" applyBorder="1" applyAlignment="1" applyProtection="1">
      <alignment horizontal="center" vertical="center"/>
    </xf>
    <xf numFmtId="0" fontId="20" fillId="8" borderId="6" xfId="0" applyFont="1" applyFill="1" applyBorder="1" applyAlignment="1" applyProtection="1">
      <alignment horizontal="center" vertical="center"/>
    </xf>
    <xf numFmtId="0" fontId="33" fillId="8" borderId="1" xfId="0" applyFont="1" applyFill="1" applyBorder="1" applyAlignment="1" applyProtection="1">
      <alignment horizontal="center" vertical="center" wrapText="1" shrinkToFit="1"/>
    </xf>
    <xf numFmtId="0" fontId="33" fillId="8" borderId="9" xfId="0" applyFont="1" applyFill="1" applyBorder="1" applyAlignment="1" applyProtection="1">
      <alignment horizontal="center" vertical="center" wrapText="1" shrinkToFit="1"/>
    </xf>
    <xf numFmtId="0" fontId="23" fillId="8" borderId="5" xfId="0" applyFont="1" applyFill="1" applyBorder="1" applyAlignment="1" applyProtection="1">
      <alignment horizontal="center" vertical="center"/>
    </xf>
    <xf numFmtId="0" fontId="23" fillId="8" borderId="4" xfId="0" applyFont="1" applyFill="1" applyBorder="1" applyAlignment="1" applyProtection="1">
      <alignment horizontal="center" vertical="center"/>
    </xf>
    <xf numFmtId="0" fontId="23" fillId="8" borderId="11" xfId="0" applyFont="1" applyFill="1" applyBorder="1" applyAlignment="1" applyProtection="1">
      <alignment horizontal="center" vertical="center"/>
    </xf>
    <xf numFmtId="0" fontId="23" fillId="8" borderId="8" xfId="0" applyFont="1" applyFill="1" applyBorder="1" applyAlignment="1" applyProtection="1">
      <alignment horizontal="center" vertical="center"/>
    </xf>
    <xf numFmtId="0" fontId="23" fillId="8" borderId="12" xfId="0" applyFont="1" applyFill="1" applyBorder="1" applyAlignment="1" applyProtection="1">
      <alignment horizontal="center" vertical="center"/>
    </xf>
    <xf numFmtId="0" fontId="23" fillId="8" borderId="7" xfId="0" applyFont="1" applyFill="1" applyBorder="1" applyAlignment="1" applyProtection="1">
      <alignment horizontal="center" vertical="center"/>
    </xf>
    <xf numFmtId="0" fontId="37" fillId="8" borderId="9" xfId="0" applyFont="1" applyFill="1" applyBorder="1" applyAlignment="1" applyProtection="1">
      <alignment horizontal="center" vertical="center" wrapText="1"/>
    </xf>
    <xf numFmtId="0" fontId="37" fillId="8" borderId="16" xfId="0" applyFont="1" applyFill="1" applyBorder="1" applyAlignment="1" applyProtection="1">
      <alignment horizontal="center" vertical="center" wrapText="1"/>
    </xf>
    <xf numFmtId="0" fontId="37" fillId="8" borderId="6" xfId="0" applyFont="1" applyFill="1" applyBorder="1" applyAlignment="1" applyProtection="1">
      <alignment horizontal="center" vertical="center" wrapText="1"/>
    </xf>
    <xf numFmtId="0" fontId="23" fillId="8" borderId="5" xfId="0" applyFont="1" applyFill="1" applyBorder="1" applyAlignment="1" applyProtection="1">
      <alignment horizontal="center" vertical="center" shrinkToFit="1"/>
    </xf>
    <xf numFmtId="0" fontId="23" fillId="8" borderId="4" xfId="0" applyFont="1" applyFill="1" applyBorder="1" applyAlignment="1" applyProtection="1">
      <alignment horizontal="center" vertical="center" shrinkToFit="1"/>
    </xf>
    <xf numFmtId="0" fontId="38" fillId="8" borderId="1" xfId="0" applyFont="1" applyFill="1" applyBorder="1" applyAlignment="1">
      <alignment vertical="center" wrapText="1"/>
    </xf>
    <xf numFmtId="178" fontId="13" fillId="6" borderId="9" xfId="8" applyNumberFormat="1" applyFont="1" applyFill="1" applyBorder="1" applyAlignment="1" applyProtection="1">
      <alignment horizontal="center" vertical="center"/>
    </xf>
    <xf numFmtId="178" fontId="13" fillId="6" borderId="6" xfId="8" applyNumberFormat="1" applyFont="1" applyFill="1" applyBorder="1" applyAlignment="1" applyProtection="1">
      <alignment horizontal="center" vertical="center"/>
    </xf>
    <xf numFmtId="0" fontId="13" fillId="0" borderId="0" xfId="0" applyFont="1" applyFill="1" applyBorder="1" applyAlignment="1">
      <alignment horizontal="center" vertical="center"/>
    </xf>
    <xf numFmtId="0" fontId="60" fillId="0" borderId="0" xfId="0" applyFont="1" applyAlignment="1" applyProtection="1">
      <alignment horizontal="left" vertical="top" wrapText="1"/>
    </xf>
    <xf numFmtId="178" fontId="13" fillId="6" borderId="1" xfId="8" applyNumberFormat="1" applyFont="1" applyFill="1" applyBorder="1" applyAlignment="1" applyProtection="1">
      <alignment horizontal="center" vertical="center"/>
    </xf>
    <xf numFmtId="0" fontId="58" fillId="8" borderId="1" xfId="0" applyFont="1" applyFill="1" applyBorder="1" applyAlignment="1">
      <alignment horizontal="left" vertical="center" wrapText="1" shrinkToFit="1"/>
    </xf>
    <xf numFmtId="0" fontId="28" fillId="0" borderId="0" xfId="0" applyFont="1" applyAlignment="1">
      <alignment horizontal="left" vertical="top"/>
    </xf>
    <xf numFmtId="0" fontId="28" fillId="0" borderId="0" xfId="0" applyFont="1" applyAlignment="1">
      <alignment vertical="top"/>
    </xf>
    <xf numFmtId="0" fontId="14" fillId="0" borderId="1" xfId="0" applyFont="1" applyBorder="1">
      <alignment vertical="center"/>
    </xf>
    <xf numFmtId="0" fontId="27" fillId="0" borderId="1" xfId="13" applyFont="1" applyBorder="1" applyAlignment="1">
      <alignment vertical="top"/>
    </xf>
    <xf numFmtId="0" fontId="27" fillId="0" borderId="1" xfId="10" applyFont="1" applyBorder="1" applyAlignment="1">
      <alignment horizontal="center" vertical="top"/>
    </xf>
    <xf numFmtId="0" fontId="46" fillId="0" borderId="1" xfId="0" applyFont="1" applyBorder="1" applyAlignment="1">
      <alignment horizontal="justify" vertical="top"/>
    </xf>
    <xf numFmtId="0" fontId="46" fillId="0" borderId="0" xfId="0" applyFont="1" applyAlignment="1">
      <alignment vertical="top" shrinkToFit="1"/>
    </xf>
    <xf numFmtId="0" fontId="46" fillId="0" borderId="0" xfId="0" applyFont="1" applyAlignment="1">
      <alignment horizontal="justify" vertical="top"/>
    </xf>
    <xf numFmtId="0" fontId="27" fillId="0" borderId="1" xfId="13" applyFont="1" applyBorder="1">
      <alignment vertical="center"/>
    </xf>
    <xf numFmtId="0" fontId="27" fillId="0" borderId="1" xfId="13" applyFont="1" applyBorder="1" applyAlignment="1">
      <alignment horizontal="center" vertical="center"/>
    </xf>
    <xf numFmtId="0" fontId="27" fillId="0" borderId="1" xfId="13" applyFont="1" applyBorder="1" applyAlignment="1">
      <alignment vertical="center" shrinkToFit="1"/>
    </xf>
    <xf numFmtId="0" fontId="27" fillId="0" borderId="1" xfId="0" applyFont="1" applyBorder="1" applyAlignment="1">
      <alignment vertical="center" shrinkToFit="1"/>
    </xf>
    <xf numFmtId="0" fontId="27" fillId="0" borderId="1" xfId="13" applyFont="1" applyBorder="1" applyAlignment="1">
      <alignment horizontal="center" vertical="top"/>
    </xf>
    <xf numFmtId="0" fontId="27" fillId="0" borderId="1" xfId="13" applyFont="1" applyBorder="1" applyAlignment="1">
      <alignment vertical="top" shrinkToFit="1"/>
    </xf>
    <xf numFmtId="0" fontId="27" fillId="0" borderId="1" xfId="13" applyFont="1" applyBorder="1" applyAlignment="1">
      <alignment vertical="top" wrapText="1"/>
    </xf>
    <xf numFmtId="0" fontId="27" fillId="0" borderId="4" xfId="0" applyFont="1" applyBorder="1" applyAlignment="1">
      <alignment vertical="top"/>
    </xf>
    <xf numFmtId="0" fontId="27" fillId="0" borderId="1" xfId="13" applyFont="1" applyBorder="1" applyAlignment="1">
      <alignment vertical="top" wrapText="1" shrinkToFit="1"/>
    </xf>
  </cellXfs>
  <cellStyles count="15">
    <cellStyle name="パーセント" xfId="6" builtinId="5"/>
    <cellStyle name="桁区切り" xfId="8" builtinId="6"/>
    <cellStyle name="標準" xfId="0" builtinId="0"/>
    <cellStyle name="標準 10" xfId="2" xr:uid="{00000000-0005-0000-0000-000003000000}"/>
    <cellStyle name="標準 10 2" xfId="12" xr:uid="{00000000-0005-0000-0000-000004000000}"/>
    <cellStyle name="標準 11" xfId="7" xr:uid="{00000000-0005-0000-0000-000005000000}"/>
    <cellStyle name="標準 12" xfId="9" xr:uid="{00000000-0005-0000-0000-000006000000}"/>
    <cellStyle name="標準 14" xfId="10" xr:uid="{00000000-0005-0000-0000-000007000000}"/>
    <cellStyle name="標準 15" xfId="11" xr:uid="{00000000-0005-0000-0000-000008000000}"/>
    <cellStyle name="標準 17" xfId="13" xr:uid="{00000000-0005-0000-0000-000009000000}"/>
    <cellStyle name="標準 18" xfId="14" xr:uid="{9EBFB467-10E1-41F1-8D6E-3A3616E0815C}"/>
    <cellStyle name="標準 2" xfId="1" xr:uid="{00000000-0005-0000-0000-00000A000000}"/>
    <cellStyle name="標準 4" xfId="5" xr:uid="{00000000-0005-0000-0000-00000B000000}"/>
    <cellStyle name="標準 8" xfId="4" xr:uid="{00000000-0005-0000-0000-00000C000000}"/>
    <cellStyle name="標準 9" xfId="3" xr:uid="{00000000-0005-0000-0000-00000D000000}"/>
  </cellStyles>
  <dxfs count="109">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numFmt numFmtId="183" formatCode=";;;"/>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0"/>
        </patternFill>
      </fill>
    </dxf>
    <dxf>
      <fill>
        <patternFill>
          <bgColor theme="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none">
          <bgColor auto="1"/>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colors>
    <mruColors>
      <color rgb="FFFFFFCC"/>
      <color rgb="FFFFCCCC"/>
      <color rgb="FFFFCCFF"/>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シート③!$Q$8" lockText="1" noThreeD="1"/>
</file>

<file path=xl/ctrlProps/ctrlProp10.xml><?xml version="1.0" encoding="utf-8"?>
<formControlPr xmlns="http://schemas.microsoft.com/office/spreadsheetml/2009/9/main" objectType="Spin" dx="22" fmlaLink="'シート⑦-1'!$H$6" max="10" page="10" val="0"/>
</file>

<file path=xl/ctrlProps/ctrlProp11.xml><?xml version="1.0" encoding="utf-8"?>
<formControlPr xmlns="http://schemas.microsoft.com/office/spreadsheetml/2009/9/main" objectType="Spin" dx="22" fmlaLink="'シート⑦-1'!$H$6" max="10" page="10" val="0"/>
</file>

<file path=xl/ctrlProps/ctrlProp12.xml><?xml version="1.0" encoding="utf-8"?>
<formControlPr xmlns="http://schemas.microsoft.com/office/spreadsheetml/2009/9/main" objectType="Spin" dx="22" fmlaLink="'シート⑦-1'!$H$6" max="10" page="10" val="0"/>
</file>

<file path=xl/ctrlProps/ctrlProp13.xml><?xml version="1.0" encoding="utf-8"?>
<formControlPr xmlns="http://schemas.microsoft.com/office/spreadsheetml/2009/9/main" objectType="CheckBox" fmlaLink="シート③!$Q$8" lockText="1" noThreeD="1"/>
</file>

<file path=xl/ctrlProps/ctrlProp14.xml><?xml version="1.0" encoding="utf-8"?>
<formControlPr xmlns="http://schemas.microsoft.com/office/spreadsheetml/2009/9/main" objectType="CheckBox" fmlaLink="シート③!$Q$7" lockText="1" noThreeD="1"/>
</file>

<file path=xl/ctrlProps/ctrlProp15.xml><?xml version="1.0" encoding="utf-8"?>
<formControlPr xmlns="http://schemas.microsoft.com/office/spreadsheetml/2009/9/main" objectType="Spin" dx="22" fmlaLink="'シート⑦-1'!$H$6" max="10" page="10" val="0"/>
</file>

<file path=xl/ctrlProps/ctrlProp2.xml><?xml version="1.0" encoding="utf-8"?>
<formControlPr xmlns="http://schemas.microsoft.com/office/spreadsheetml/2009/9/main" objectType="CheckBox" fmlaLink="シート③!$Q$7" lockText="1" noThreeD="1"/>
</file>

<file path=xl/ctrlProps/ctrlProp3.xml><?xml version="1.0" encoding="utf-8"?>
<formControlPr xmlns="http://schemas.microsoft.com/office/spreadsheetml/2009/9/main" objectType="CheckBox" fmlaLink="$Q$8" lockText="1" noThreeD="1"/>
</file>

<file path=xl/ctrlProps/ctrlProp4.xml><?xml version="1.0" encoding="utf-8"?>
<formControlPr xmlns="http://schemas.microsoft.com/office/spreadsheetml/2009/9/main" objectType="CheckBox" fmlaLink="$Q$7" lockText="1" noThreeD="1"/>
</file>

<file path=xl/ctrlProps/ctrlProp5.xml><?xml version="1.0" encoding="utf-8"?>
<formControlPr xmlns="http://schemas.microsoft.com/office/spreadsheetml/2009/9/main" objectType="CheckBox" fmlaLink="シート③!$Q$8" lockText="1" noThreeD="1"/>
</file>

<file path=xl/ctrlProps/ctrlProp6.xml><?xml version="1.0" encoding="utf-8"?>
<formControlPr xmlns="http://schemas.microsoft.com/office/spreadsheetml/2009/9/main" objectType="CheckBox" fmlaLink="シート③!$Q$7" lockText="1" noThreeD="1"/>
</file>

<file path=xl/ctrlProps/ctrlProp7.xml><?xml version="1.0" encoding="utf-8"?>
<formControlPr xmlns="http://schemas.microsoft.com/office/spreadsheetml/2009/9/main" objectType="CheckBox" fmlaLink="シート③!$Q$8" lockText="1" noThreeD="1"/>
</file>

<file path=xl/ctrlProps/ctrlProp8.xml><?xml version="1.0" encoding="utf-8"?>
<formControlPr xmlns="http://schemas.microsoft.com/office/spreadsheetml/2009/9/main" objectType="CheckBox" fmlaLink="シート③!$Q$7" lockText="1" noThreeD="1"/>
</file>

<file path=xl/ctrlProps/ctrlProp9.xml><?xml version="1.0" encoding="utf-8"?>
<formControlPr xmlns="http://schemas.microsoft.com/office/spreadsheetml/2009/9/main" objectType="Spin" dx="22" fmlaLink="$H$6" max="10" page="10" val="0"/>
</file>

<file path=xl/drawings/drawing1.xml><?xml version="1.0" encoding="utf-8"?>
<xdr:wsDr xmlns:xdr="http://schemas.openxmlformats.org/drawingml/2006/spreadsheetDrawing" xmlns:a="http://schemas.openxmlformats.org/drawingml/2006/main">
  <xdr:twoCellAnchor>
    <xdr:from>
      <xdr:col>30</xdr:col>
      <xdr:colOff>495300</xdr:colOff>
      <xdr:row>66</xdr:row>
      <xdr:rowOff>3175</xdr:rowOff>
    </xdr:from>
    <xdr:to>
      <xdr:col>36</xdr:col>
      <xdr:colOff>0</xdr:colOff>
      <xdr:row>70</xdr:row>
      <xdr:rowOff>123825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9916775" y="15748000"/>
          <a:ext cx="4724400" cy="8826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solidFill>
                <a:sysClr val="windowText" lastClr="000000"/>
              </a:solidFill>
              <a:latin typeface="+mn-ea"/>
              <a:ea typeface="+mn-ea"/>
            </a:rPr>
            <a:t>ソフトウェア等の購入数が多い場合、</a:t>
          </a:r>
          <a:r>
            <a:rPr kumimoji="1" lang="ja-JP" altLang="en-US" sz="1200" b="1">
              <a:solidFill>
                <a:srgbClr val="C00000"/>
              </a:solidFill>
              <a:latin typeface="+mn-ea"/>
              <a:ea typeface="+mn-ea"/>
            </a:rPr>
            <a:t>本様式を複製し、</a:t>
          </a:r>
          <a:endParaRPr kumimoji="1" lang="en-US" altLang="ja-JP" sz="1200" b="1">
            <a:solidFill>
              <a:srgbClr val="C00000"/>
            </a:solidFill>
            <a:latin typeface="+mn-ea"/>
            <a:ea typeface="+mn-ea"/>
          </a:endParaRPr>
        </a:p>
        <a:p>
          <a:r>
            <a:rPr kumimoji="1" lang="en-US" altLang="ja-JP" sz="1200" b="1">
              <a:solidFill>
                <a:srgbClr val="C00000"/>
              </a:solidFill>
              <a:latin typeface="+mn-ea"/>
              <a:ea typeface="+mn-ea"/>
            </a:rPr>
            <a:t>1</a:t>
          </a:r>
          <a:r>
            <a:rPr kumimoji="1" lang="ja-JP" altLang="en-US" sz="1200" b="1">
              <a:solidFill>
                <a:srgbClr val="C00000"/>
              </a:solidFill>
              <a:latin typeface="+mn-ea"/>
              <a:ea typeface="+mn-ea"/>
            </a:rPr>
            <a:t>ページ目の上記枠内に、</a:t>
          </a:r>
          <a:r>
            <a:rPr kumimoji="1" lang="en-US" altLang="ja-JP" sz="1200" b="1">
              <a:solidFill>
                <a:srgbClr val="C00000"/>
              </a:solidFill>
              <a:latin typeface="+mn-ea"/>
              <a:ea typeface="+mn-ea"/>
            </a:rPr>
            <a:t>2</a:t>
          </a:r>
          <a:r>
            <a:rPr kumimoji="1" lang="ja-JP" altLang="en-US" sz="1200" b="1">
              <a:solidFill>
                <a:srgbClr val="C00000"/>
              </a:solidFill>
              <a:latin typeface="+mn-ea"/>
              <a:ea typeface="+mn-ea"/>
            </a:rPr>
            <a:t>ページ目以降の額を記載してください。</a:t>
          </a:r>
          <a:endParaRPr kumimoji="1" lang="en-US" altLang="ja-JP" sz="1200" b="1">
            <a:solidFill>
              <a:srgbClr val="C00000"/>
            </a:solidFill>
            <a:latin typeface="+mn-ea"/>
            <a:ea typeface="+mn-ea"/>
          </a:endParaRPr>
        </a:p>
        <a:p>
          <a:r>
            <a:rPr kumimoji="1" lang="ja-JP" altLang="en-US" sz="1200" b="0">
              <a:solidFill>
                <a:sysClr val="windowText" lastClr="000000"/>
              </a:solidFill>
              <a:latin typeface="+mn-ea"/>
              <a:ea typeface="+mn-ea"/>
            </a:rPr>
            <a:t>全ページの合計を算出します。</a:t>
          </a:r>
        </a:p>
      </xdr:txBody>
    </xdr:sp>
    <xdr:clientData/>
  </xdr:twoCellAnchor>
  <xdr:twoCellAnchor>
    <xdr:from>
      <xdr:col>5</xdr:col>
      <xdr:colOff>200025</xdr:colOff>
      <xdr:row>1</xdr:row>
      <xdr:rowOff>104775</xdr:rowOff>
    </xdr:from>
    <xdr:to>
      <xdr:col>18</xdr:col>
      <xdr:colOff>19050</xdr:colOff>
      <xdr:row>7</xdr:row>
      <xdr:rowOff>28574</xdr:rowOff>
    </xdr:to>
    <xdr:sp macro="" textlink="">
      <xdr:nvSpPr>
        <xdr:cNvPr id="3" name="正方形/長方形 2">
          <a:extLst>
            <a:ext uri="{FF2B5EF4-FFF2-40B4-BE49-F238E27FC236}">
              <a16:creationId xmlns:a16="http://schemas.microsoft.com/office/drawing/2014/main" id="{821B5692-8E4A-DD57-905C-4F17DF992ADA}"/>
            </a:ext>
          </a:extLst>
        </xdr:cNvPr>
        <xdr:cNvSpPr/>
      </xdr:nvSpPr>
      <xdr:spPr>
        <a:xfrm>
          <a:off x="6724650" y="457200"/>
          <a:ext cx="9715500" cy="1295399"/>
        </a:xfrm>
        <a:prstGeom prst="rect">
          <a:avLst/>
        </a:prstGeom>
        <a:no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kern="1200">
              <a:solidFill>
                <a:schemeClr val="tx1"/>
              </a:solidFill>
              <a:latin typeface="+mn-ea"/>
              <a:ea typeface="+mn-ea"/>
            </a:rPr>
            <a:t>・当該様式は所定様式</a:t>
          </a:r>
          <a:r>
            <a:rPr kumimoji="1" lang="en-US" altLang="ja-JP" sz="1100" kern="1200">
              <a:solidFill>
                <a:schemeClr val="tx1"/>
              </a:solidFill>
              <a:latin typeface="+mn-ea"/>
              <a:ea typeface="+mn-ea"/>
            </a:rPr>
            <a:t>1</a:t>
          </a:r>
          <a:r>
            <a:rPr kumimoji="1" lang="ja-JP" altLang="en-US" sz="1100" kern="1200">
              <a:solidFill>
                <a:schemeClr val="tx1"/>
              </a:solidFill>
              <a:latin typeface="+mn-ea"/>
              <a:ea typeface="+mn-ea"/>
            </a:rPr>
            <a:t>の入力を支援するための様式です。完了実績報告時には、同様の様式を提出していただきます。</a:t>
          </a:r>
        </a:p>
        <a:p>
          <a:pPr algn="l"/>
          <a:r>
            <a:rPr kumimoji="1" lang="ja-JP" altLang="en-US" sz="1100" kern="1200">
              <a:solidFill>
                <a:schemeClr val="tx1"/>
              </a:solidFill>
              <a:latin typeface="+mn-ea"/>
              <a:ea typeface="+mn-ea"/>
            </a:rPr>
            <a:t>・代表事業者及び協力事業者は、</a:t>
          </a:r>
          <a:r>
            <a:rPr kumimoji="1" lang="ja-JP" altLang="en-US" sz="1100" b="1" kern="1200">
              <a:solidFill>
                <a:srgbClr val="C00000"/>
              </a:solidFill>
              <a:latin typeface="+mn-ea"/>
              <a:ea typeface="+mn-ea"/>
            </a:rPr>
            <a:t>個別に作成・提出が必要です。</a:t>
          </a:r>
          <a:endParaRPr kumimoji="1" lang="en-US" altLang="ja-JP" sz="1100" b="1" kern="1200">
            <a:solidFill>
              <a:srgbClr val="C00000"/>
            </a:solidFill>
            <a:latin typeface="+mn-ea"/>
            <a:ea typeface="+mn-ea"/>
          </a:endParaRPr>
        </a:p>
        <a:p>
          <a:pPr algn="l"/>
          <a:r>
            <a:rPr kumimoji="1" lang="ja-JP" altLang="en-US" sz="1100" b="0" kern="1200">
              <a:solidFill>
                <a:sysClr val="windowText" lastClr="000000"/>
              </a:solidFill>
              <a:latin typeface="+mn-ea"/>
              <a:ea typeface="+mn-ea"/>
            </a:rPr>
            <a:t>・ソフトウェア等の購入費（サブスク・リース・レンタル）、講習費、人件費等の実績及びその予定を記載し、補助対象経費の総額を算定してください。</a:t>
          </a:r>
          <a:endParaRPr kumimoji="1" lang="en-US" altLang="ja-JP" sz="1100" b="0" kern="1200">
            <a:solidFill>
              <a:sysClr val="windowText" lastClr="000000"/>
            </a:solidFill>
            <a:latin typeface="+mn-ea"/>
            <a:ea typeface="+mn-ea"/>
          </a:endParaRPr>
        </a:p>
        <a:p>
          <a:pPr algn="l"/>
          <a:r>
            <a:rPr kumimoji="1" lang="ja-JP" altLang="en-US" sz="1100" b="0" kern="1200">
              <a:solidFill>
                <a:schemeClr val="tx1"/>
              </a:solidFill>
              <a:latin typeface="+mn-ea"/>
              <a:ea typeface="+mn-ea"/>
            </a:rPr>
            <a:t>・同じ内容を複製（コピー）する際や、移動させる際には、</a:t>
          </a:r>
          <a:r>
            <a:rPr kumimoji="1" lang="en-US" altLang="ja-JP" sz="1100" b="1" kern="1200">
              <a:solidFill>
                <a:srgbClr val="C00000"/>
              </a:solidFill>
              <a:latin typeface="+mn-ea"/>
              <a:ea typeface="+mn-ea"/>
            </a:rPr>
            <a:t>【</a:t>
          </a:r>
          <a:r>
            <a:rPr kumimoji="1" lang="ja-JP" altLang="en-US" sz="1100" b="1" kern="1200">
              <a:solidFill>
                <a:srgbClr val="C00000"/>
              </a:solidFill>
              <a:latin typeface="+mn-ea"/>
              <a:ea typeface="+mn-ea"/>
            </a:rPr>
            <a:t>コピー</a:t>
          </a:r>
          <a:r>
            <a:rPr kumimoji="1" lang="en-US" altLang="ja-JP" sz="1100" b="1" kern="1200">
              <a:solidFill>
                <a:srgbClr val="C00000"/>
              </a:solidFill>
              <a:latin typeface="+mn-ea"/>
              <a:ea typeface="+mn-ea"/>
            </a:rPr>
            <a:t>】</a:t>
          </a:r>
          <a:r>
            <a:rPr kumimoji="1" lang="ja-JP" altLang="en-US" sz="1100" b="1" kern="1200">
              <a:solidFill>
                <a:srgbClr val="C00000"/>
              </a:solidFill>
              <a:latin typeface="+mn-ea"/>
              <a:ea typeface="+mn-ea"/>
            </a:rPr>
            <a:t>→</a:t>
          </a:r>
          <a:r>
            <a:rPr kumimoji="1" lang="en-US" altLang="ja-JP" sz="1100" b="1" kern="1200">
              <a:solidFill>
                <a:srgbClr val="C00000"/>
              </a:solidFill>
              <a:latin typeface="+mn-ea"/>
              <a:ea typeface="+mn-ea"/>
            </a:rPr>
            <a:t>【</a:t>
          </a:r>
          <a:r>
            <a:rPr kumimoji="1" lang="ja-JP" altLang="en-US" sz="1100" b="1" kern="1200">
              <a:solidFill>
                <a:srgbClr val="C00000"/>
              </a:solidFill>
              <a:latin typeface="+mn-ea"/>
              <a:ea typeface="+mn-ea"/>
            </a:rPr>
            <a:t>値貼り付け</a:t>
          </a:r>
          <a:r>
            <a:rPr kumimoji="1" lang="en-US" altLang="ja-JP" sz="1100" b="1" kern="1200">
              <a:solidFill>
                <a:srgbClr val="C00000"/>
              </a:solidFill>
              <a:latin typeface="+mn-ea"/>
              <a:ea typeface="+mn-ea"/>
            </a:rPr>
            <a:t>】</a:t>
          </a:r>
          <a:r>
            <a:rPr kumimoji="1" lang="ja-JP" altLang="en-US" sz="1100" b="1" kern="1200">
              <a:solidFill>
                <a:srgbClr val="C00000"/>
              </a:solidFill>
              <a:latin typeface="+mn-ea"/>
              <a:ea typeface="+mn-ea"/>
            </a:rPr>
            <a:t>を行ってください（切り取り不可）。</a:t>
          </a:r>
          <a:endParaRPr kumimoji="1" lang="en-US" altLang="ja-JP" sz="1100" b="1" kern="1200">
            <a:solidFill>
              <a:srgbClr val="C00000"/>
            </a:solidFill>
            <a:latin typeface="+mn-ea"/>
            <a:ea typeface="+mn-ea"/>
          </a:endParaRPr>
        </a:p>
      </xdr:txBody>
    </xdr:sp>
    <xdr:clientData/>
  </xdr:twoCellAnchor>
  <xdr:twoCellAnchor>
    <xdr:from>
      <xdr:col>13</xdr:col>
      <xdr:colOff>333375</xdr:colOff>
      <xdr:row>13</xdr:row>
      <xdr:rowOff>171449</xdr:rowOff>
    </xdr:from>
    <xdr:to>
      <xdr:col>14</xdr:col>
      <xdr:colOff>404700</xdr:colOff>
      <xdr:row>24</xdr:row>
      <xdr:rowOff>161924</xdr:rowOff>
    </xdr:to>
    <xdr:sp macro="" textlink="">
      <xdr:nvSpPr>
        <xdr:cNvPr id="2" name="正方形/長方形 1">
          <a:extLst>
            <a:ext uri="{FF2B5EF4-FFF2-40B4-BE49-F238E27FC236}">
              <a16:creationId xmlns:a16="http://schemas.microsoft.com/office/drawing/2014/main" id="{D52D3CB4-85FF-2A78-5AC8-E7DF038C06BC}"/>
            </a:ext>
          </a:extLst>
        </xdr:cNvPr>
        <xdr:cNvSpPr/>
      </xdr:nvSpPr>
      <xdr:spPr>
        <a:xfrm>
          <a:off x="12544425" y="3771899"/>
          <a:ext cx="900000" cy="2505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xdr:twoCellAnchor>
    <xdr:from>
      <xdr:col>13</xdr:col>
      <xdr:colOff>333375</xdr:colOff>
      <xdr:row>46</xdr:row>
      <xdr:rowOff>76200</xdr:rowOff>
    </xdr:from>
    <xdr:to>
      <xdr:col>14</xdr:col>
      <xdr:colOff>404700</xdr:colOff>
      <xdr:row>55</xdr:row>
      <xdr:rowOff>142875</xdr:rowOff>
    </xdr:to>
    <xdr:sp macro="" textlink="">
      <xdr:nvSpPr>
        <xdr:cNvPr id="4" name="正方形/長方形 3">
          <a:extLst>
            <a:ext uri="{FF2B5EF4-FFF2-40B4-BE49-F238E27FC236}">
              <a16:creationId xmlns:a16="http://schemas.microsoft.com/office/drawing/2014/main" id="{5AAFD8E3-EC61-4861-98CC-8A4374C6483A}"/>
            </a:ext>
          </a:extLst>
        </xdr:cNvPr>
        <xdr:cNvSpPr/>
      </xdr:nvSpPr>
      <xdr:spPr>
        <a:xfrm>
          <a:off x="12544425" y="11572875"/>
          <a:ext cx="900000" cy="2124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228600</xdr:colOff>
      <xdr:row>2</xdr:row>
      <xdr:rowOff>19049</xdr:rowOff>
    </xdr:from>
    <xdr:to>
      <xdr:col>16</xdr:col>
      <xdr:colOff>923925</xdr:colOff>
      <xdr:row>4</xdr:row>
      <xdr:rowOff>142875</xdr:rowOff>
    </xdr:to>
    <xdr:sp macro="" textlink="">
      <xdr:nvSpPr>
        <xdr:cNvPr id="2" name="正方形/長方形 1">
          <a:extLst>
            <a:ext uri="{FF2B5EF4-FFF2-40B4-BE49-F238E27FC236}">
              <a16:creationId xmlns:a16="http://schemas.microsoft.com/office/drawing/2014/main" id="{A7DBAF75-0AF0-4DC8-8F0C-3DF8B1A85341}"/>
            </a:ext>
          </a:extLst>
        </xdr:cNvPr>
        <xdr:cNvSpPr/>
      </xdr:nvSpPr>
      <xdr:spPr>
        <a:xfrm>
          <a:off x="6276975" y="600074"/>
          <a:ext cx="8763000" cy="5810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・同じ内容を複製（コピー）する際や、移動させる際には、</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endParaRPr kumimoji="1" lang="en-US" altLang="ja-JP" sz="1100" b="1" kern="1200">
            <a:solidFill>
              <a:srgbClr val="C00000"/>
            </a:solidFill>
          </a:endParaRPr>
        </a:p>
        <a:p>
          <a:pPr algn="l"/>
          <a:r>
            <a:rPr kumimoji="1" lang="ja-JP" altLang="en-US" sz="1100" b="0" kern="1200">
              <a:solidFill>
                <a:sysClr val="windowText" lastClr="000000"/>
              </a:solidFill>
            </a:rPr>
            <a:t>・</a:t>
          </a:r>
          <a:r>
            <a:rPr kumimoji="1" lang="en-US" altLang="ja-JP" sz="1100" b="0" kern="1200">
              <a:solidFill>
                <a:sysClr val="windowText" lastClr="000000"/>
              </a:solidFill>
              <a:latin typeface="+mn-ea"/>
              <a:ea typeface="+mn-ea"/>
            </a:rPr>
            <a:t>CO₂</a:t>
          </a:r>
          <a:r>
            <a:rPr kumimoji="1" lang="ja-JP" altLang="en-US" sz="1100" b="0" kern="1200">
              <a:solidFill>
                <a:sysClr val="windowText" lastClr="000000"/>
              </a:solidFill>
              <a:latin typeface="+mn-ea"/>
              <a:ea typeface="+mn-ea"/>
            </a:rPr>
            <a:t>原単位等の数をスピンボタンを使用せず直接入力する場合は、</a:t>
          </a:r>
          <a:r>
            <a:rPr kumimoji="1" lang="ja-JP" altLang="en-US" sz="1100" b="1" kern="1200">
              <a:solidFill>
                <a:srgbClr val="C00000"/>
              </a:solidFill>
              <a:latin typeface="+mn-ea"/>
              <a:ea typeface="+mn-ea"/>
            </a:rPr>
            <a:t>シート⑦</a:t>
          </a:r>
          <a:r>
            <a:rPr kumimoji="1" lang="en-US" altLang="ja-JP" sz="1100" b="1" kern="1200">
              <a:solidFill>
                <a:srgbClr val="C00000"/>
              </a:solidFill>
              <a:latin typeface="+mn-ea"/>
              <a:ea typeface="+mn-ea"/>
            </a:rPr>
            <a:t>-1</a:t>
          </a:r>
          <a:r>
            <a:rPr kumimoji="1" lang="ja-JP" altLang="en-US" sz="1100" b="1" kern="1200">
              <a:solidFill>
                <a:srgbClr val="C00000"/>
              </a:solidFill>
              <a:latin typeface="+mn-ea"/>
              <a:ea typeface="+mn-ea"/>
            </a:rPr>
            <a:t>にて入力してください。</a:t>
          </a:r>
        </a:p>
        <a:p>
          <a:pPr algn="l"/>
          <a:endParaRPr kumimoji="1" lang="ja-JP" altLang="en-US" sz="1100" b="1" kern="1200">
            <a:solidFill>
              <a:srgbClr val="C00000"/>
            </a:solidFill>
          </a:endParaRPr>
        </a:p>
      </xdr:txBody>
    </xdr:sp>
    <xdr:clientData/>
  </xdr:twoCellAnchor>
  <xdr:twoCellAnchor>
    <xdr:from>
      <xdr:col>11</xdr:col>
      <xdr:colOff>134470</xdr:colOff>
      <xdr:row>13</xdr:row>
      <xdr:rowOff>123265</xdr:rowOff>
    </xdr:from>
    <xdr:to>
      <xdr:col>12</xdr:col>
      <xdr:colOff>862854</xdr:colOff>
      <xdr:row>16</xdr:row>
      <xdr:rowOff>112059</xdr:rowOff>
    </xdr:to>
    <xdr:sp macro="" textlink="">
      <xdr:nvSpPr>
        <xdr:cNvPr id="3" name="正方形/長方形 2">
          <a:extLst>
            <a:ext uri="{FF2B5EF4-FFF2-40B4-BE49-F238E27FC236}">
              <a16:creationId xmlns:a16="http://schemas.microsoft.com/office/drawing/2014/main" id="{B85A4182-F50B-4EB4-8148-ABC41B228DB7}"/>
            </a:ext>
          </a:extLst>
        </xdr:cNvPr>
        <xdr:cNvSpPr/>
      </xdr:nvSpPr>
      <xdr:spPr>
        <a:xfrm>
          <a:off x="11161058" y="3451412"/>
          <a:ext cx="1400737" cy="661147"/>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200" kern="1200">
              <a:solidFill>
                <a:sysClr val="windowText" lastClr="000000"/>
              </a:solidFill>
              <a:latin typeface="+mn-ea"/>
              <a:ea typeface="+mn-ea"/>
            </a:rPr>
            <a:t>交付申請では</a:t>
          </a:r>
          <a:endParaRPr kumimoji="1" lang="en-US" altLang="ja-JP" sz="1200" kern="1200">
            <a:solidFill>
              <a:sysClr val="windowText" lastClr="000000"/>
            </a:solidFill>
            <a:latin typeface="+mn-ea"/>
            <a:ea typeface="+mn-ea"/>
          </a:endParaRPr>
        </a:p>
        <a:p>
          <a:pPr algn="ctr"/>
          <a:r>
            <a:rPr kumimoji="1" lang="ja-JP" altLang="en-US" sz="1200" kern="1200">
              <a:solidFill>
                <a:sysClr val="windowText" lastClr="000000"/>
              </a:solidFill>
              <a:latin typeface="+mn-ea"/>
              <a:ea typeface="+mn-ea"/>
            </a:rPr>
            <a:t>記載しません。</a:t>
          </a:r>
        </a:p>
      </xdr:txBody>
    </xdr:sp>
    <xdr:clientData/>
  </xdr:twoCellAnchor>
  <mc:AlternateContent xmlns:mc="http://schemas.openxmlformats.org/markup-compatibility/2006">
    <mc:Choice xmlns:a14="http://schemas.microsoft.com/office/drawing/2010/main" Requires="a14">
      <xdr:twoCellAnchor>
        <xdr:from>
          <xdr:col>10</xdr:col>
          <xdr:colOff>180975</xdr:colOff>
          <xdr:row>5</xdr:row>
          <xdr:rowOff>142875</xdr:rowOff>
        </xdr:from>
        <xdr:to>
          <xdr:col>10</xdr:col>
          <xdr:colOff>571500</xdr:colOff>
          <xdr:row>8</xdr:row>
          <xdr:rowOff>104775</xdr:rowOff>
        </xdr:to>
        <xdr:sp macro="" textlink="">
          <xdr:nvSpPr>
            <xdr:cNvPr id="24577" name="Spinner 1" hidden="1">
              <a:extLst>
                <a:ext uri="{63B3BB69-23CF-44E3-9099-C40C66FF867C}">
                  <a14:compatExt spid="_x0000_s24577"/>
                </a:ext>
                <a:ext uri="{FF2B5EF4-FFF2-40B4-BE49-F238E27FC236}">
                  <a16:creationId xmlns:a16="http://schemas.microsoft.com/office/drawing/2014/main" id="{00000000-0008-0000-0900-000001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7</xdr:col>
      <xdr:colOff>76200</xdr:colOff>
      <xdr:row>2</xdr:row>
      <xdr:rowOff>19049</xdr:rowOff>
    </xdr:from>
    <xdr:to>
      <xdr:col>13</xdr:col>
      <xdr:colOff>552450</xdr:colOff>
      <xdr:row>4</xdr:row>
      <xdr:rowOff>104774</xdr:rowOff>
    </xdr:to>
    <xdr:sp macro="" textlink="">
      <xdr:nvSpPr>
        <xdr:cNvPr id="2" name="正方形/長方形 1">
          <a:extLst>
            <a:ext uri="{FF2B5EF4-FFF2-40B4-BE49-F238E27FC236}">
              <a16:creationId xmlns:a16="http://schemas.microsoft.com/office/drawing/2014/main" id="{615D223E-2A90-4AE1-BE05-27C438F88297}"/>
            </a:ext>
          </a:extLst>
        </xdr:cNvPr>
        <xdr:cNvSpPr/>
      </xdr:nvSpPr>
      <xdr:spPr>
        <a:xfrm>
          <a:off x="7981950" y="600074"/>
          <a:ext cx="8963025" cy="542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kern="1200">
              <a:solidFill>
                <a:sysClr val="windowText" lastClr="000000"/>
              </a:solidFill>
            </a:rPr>
            <a:t>・同じ内容を複製（コピー）する際や、移動させる際には、</a:t>
          </a:r>
          <a:r>
            <a:rPr kumimoji="1" lang="en-US" altLang="ja-JP" sz="1050" b="1" kern="1200">
              <a:solidFill>
                <a:srgbClr val="C00000"/>
              </a:solidFill>
            </a:rPr>
            <a:t>【</a:t>
          </a:r>
          <a:r>
            <a:rPr kumimoji="1" lang="ja-JP" altLang="en-US" sz="1050" b="1" kern="1200">
              <a:solidFill>
                <a:srgbClr val="C00000"/>
              </a:solidFill>
            </a:rPr>
            <a:t>コピー</a:t>
          </a:r>
          <a:r>
            <a:rPr kumimoji="1" lang="en-US" altLang="ja-JP" sz="1050" b="1" kern="1200">
              <a:solidFill>
                <a:srgbClr val="C00000"/>
              </a:solidFill>
            </a:rPr>
            <a:t>】→【</a:t>
          </a:r>
          <a:r>
            <a:rPr kumimoji="1" lang="ja-JP" altLang="en-US" sz="1050" b="1" kern="1200">
              <a:solidFill>
                <a:srgbClr val="C00000"/>
              </a:solidFill>
            </a:rPr>
            <a:t>値貼り付け</a:t>
          </a:r>
          <a:r>
            <a:rPr kumimoji="1" lang="en-US" altLang="ja-JP" sz="1050" b="1" kern="1200">
              <a:solidFill>
                <a:srgbClr val="C00000"/>
              </a:solidFill>
            </a:rPr>
            <a:t>】</a:t>
          </a:r>
          <a:r>
            <a:rPr kumimoji="1" lang="ja-JP" altLang="en-US" sz="1050" b="1" kern="1200">
              <a:solidFill>
                <a:srgbClr val="C00000"/>
              </a:solidFill>
            </a:rPr>
            <a:t>を行ってください（切り取り不可）。</a:t>
          </a:r>
          <a:endParaRPr kumimoji="1" lang="en-US" altLang="ja-JP" sz="1050" b="1" kern="1200">
            <a:solidFill>
              <a:srgbClr val="C00000"/>
            </a:solidFill>
          </a:endParaRPr>
        </a:p>
        <a:p>
          <a:pPr algn="l"/>
          <a:r>
            <a:rPr kumimoji="1" lang="ja-JP" altLang="en-US" sz="1050" b="0" kern="1200">
              <a:solidFill>
                <a:sysClr val="windowText" lastClr="000000"/>
              </a:solidFill>
              <a:latin typeface="+mn-ea"/>
              <a:ea typeface="+mn-ea"/>
            </a:rPr>
            <a:t>・</a:t>
          </a:r>
          <a:r>
            <a:rPr kumimoji="1" lang="en-US" altLang="ja-JP" sz="1050" b="0" kern="1200">
              <a:solidFill>
                <a:sysClr val="windowText" lastClr="000000"/>
              </a:solidFill>
              <a:latin typeface="+mn-ea"/>
              <a:ea typeface="+mn-ea"/>
            </a:rPr>
            <a:t>CO₂</a:t>
          </a:r>
          <a:r>
            <a:rPr kumimoji="1" lang="ja-JP" altLang="en-US" sz="1050" b="0" kern="1200">
              <a:solidFill>
                <a:sysClr val="windowText" lastClr="000000"/>
              </a:solidFill>
              <a:latin typeface="+mn-ea"/>
              <a:ea typeface="+mn-ea"/>
            </a:rPr>
            <a:t>原単位等の数をスピンボタンを使用せず直接入力する場合は、</a:t>
          </a:r>
          <a:r>
            <a:rPr kumimoji="1" lang="ja-JP" altLang="en-US" sz="1050" b="1" kern="1200">
              <a:solidFill>
                <a:srgbClr val="C00000"/>
              </a:solidFill>
              <a:latin typeface="+mn-ea"/>
              <a:ea typeface="+mn-ea"/>
            </a:rPr>
            <a:t>シート⑦</a:t>
          </a:r>
          <a:r>
            <a:rPr kumimoji="1" lang="en-US" altLang="ja-JP" sz="1050" b="1" kern="1200">
              <a:solidFill>
                <a:srgbClr val="C00000"/>
              </a:solidFill>
              <a:latin typeface="+mn-ea"/>
              <a:ea typeface="+mn-ea"/>
            </a:rPr>
            <a:t>-1</a:t>
          </a:r>
          <a:r>
            <a:rPr kumimoji="1" lang="ja-JP" altLang="en-US" sz="1050" b="1" kern="1200">
              <a:solidFill>
                <a:srgbClr val="C00000"/>
              </a:solidFill>
              <a:latin typeface="+mn-ea"/>
              <a:ea typeface="+mn-ea"/>
            </a:rPr>
            <a:t>にて入力してください。</a:t>
          </a:r>
        </a:p>
        <a:p>
          <a:pPr algn="l"/>
          <a:endParaRPr kumimoji="1" lang="ja-JP" altLang="en-US" sz="1050" b="1" kern="1200">
            <a:solidFill>
              <a:srgbClr val="C00000"/>
            </a:solidFill>
          </a:endParaRPr>
        </a:p>
      </xdr:txBody>
    </xdr:sp>
    <xdr:clientData/>
  </xdr:twoCellAnchor>
  <xdr:twoCellAnchor>
    <xdr:from>
      <xdr:col>11</xdr:col>
      <xdr:colOff>381000</xdr:colOff>
      <xdr:row>15</xdr:row>
      <xdr:rowOff>85725</xdr:rowOff>
    </xdr:from>
    <xdr:to>
      <xdr:col>12</xdr:col>
      <xdr:colOff>862350</xdr:colOff>
      <xdr:row>17</xdr:row>
      <xdr:rowOff>133350</xdr:rowOff>
    </xdr:to>
    <xdr:sp macro="" textlink="">
      <xdr:nvSpPr>
        <xdr:cNvPr id="3" name="正方形/長方形 2">
          <a:extLst>
            <a:ext uri="{FF2B5EF4-FFF2-40B4-BE49-F238E27FC236}">
              <a16:creationId xmlns:a16="http://schemas.microsoft.com/office/drawing/2014/main" id="{D43CC3AD-B2DE-4ACE-A53F-BF0B300F4787}"/>
            </a:ext>
          </a:extLst>
        </xdr:cNvPr>
        <xdr:cNvSpPr/>
      </xdr:nvSpPr>
      <xdr:spPr>
        <a:xfrm>
          <a:off x="13696950" y="33528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381000</xdr:colOff>
      <xdr:row>62</xdr:row>
      <xdr:rowOff>85725</xdr:rowOff>
    </xdr:from>
    <xdr:to>
      <xdr:col>12</xdr:col>
      <xdr:colOff>862350</xdr:colOff>
      <xdr:row>64</xdr:row>
      <xdr:rowOff>133350</xdr:rowOff>
    </xdr:to>
    <xdr:sp macro="" textlink="">
      <xdr:nvSpPr>
        <xdr:cNvPr id="4" name="正方形/長方形 3">
          <a:extLst>
            <a:ext uri="{FF2B5EF4-FFF2-40B4-BE49-F238E27FC236}">
              <a16:creationId xmlns:a16="http://schemas.microsoft.com/office/drawing/2014/main" id="{BC027E75-6DBD-4EF8-9A60-546E6D2B29C2}"/>
            </a:ext>
          </a:extLst>
        </xdr:cNvPr>
        <xdr:cNvSpPr/>
      </xdr:nvSpPr>
      <xdr:spPr>
        <a:xfrm>
          <a:off x="13696950" y="1320165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381000</xdr:colOff>
      <xdr:row>51</xdr:row>
      <xdr:rowOff>85725</xdr:rowOff>
    </xdr:from>
    <xdr:to>
      <xdr:col>12</xdr:col>
      <xdr:colOff>862350</xdr:colOff>
      <xdr:row>53</xdr:row>
      <xdr:rowOff>133350</xdr:rowOff>
    </xdr:to>
    <xdr:sp macro="" textlink="">
      <xdr:nvSpPr>
        <xdr:cNvPr id="5" name="正方形/長方形 4">
          <a:extLst>
            <a:ext uri="{FF2B5EF4-FFF2-40B4-BE49-F238E27FC236}">
              <a16:creationId xmlns:a16="http://schemas.microsoft.com/office/drawing/2014/main" id="{A1EC55CE-34F5-4C8F-A78D-E936E08E0B99}"/>
            </a:ext>
          </a:extLst>
        </xdr:cNvPr>
        <xdr:cNvSpPr/>
      </xdr:nvSpPr>
      <xdr:spPr>
        <a:xfrm>
          <a:off x="13696950" y="108966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381000</xdr:colOff>
      <xdr:row>42</xdr:row>
      <xdr:rowOff>85725</xdr:rowOff>
    </xdr:from>
    <xdr:to>
      <xdr:col>12</xdr:col>
      <xdr:colOff>862350</xdr:colOff>
      <xdr:row>44</xdr:row>
      <xdr:rowOff>133350</xdr:rowOff>
    </xdr:to>
    <xdr:sp macro="" textlink="">
      <xdr:nvSpPr>
        <xdr:cNvPr id="6" name="正方形/長方形 5">
          <a:extLst>
            <a:ext uri="{FF2B5EF4-FFF2-40B4-BE49-F238E27FC236}">
              <a16:creationId xmlns:a16="http://schemas.microsoft.com/office/drawing/2014/main" id="{A2D5F3CC-6B64-40AF-91F3-4D13F35583D0}"/>
            </a:ext>
          </a:extLst>
        </xdr:cNvPr>
        <xdr:cNvSpPr/>
      </xdr:nvSpPr>
      <xdr:spPr>
        <a:xfrm>
          <a:off x="13696950" y="901065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381000</xdr:colOff>
      <xdr:row>33</xdr:row>
      <xdr:rowOff>95250</xdr:rowOff>
    </xdr:from>
    <xdr:to>
      <xdr:col>12</xdr:col>
      <xdr:colOff>862350</xdr:colOff>
      <xdr:row>35</xdr:row>
      <xdr:rowOff>142875</xdr:rowOff>
    </xdr:to>
    <xdr:sp macro="" textlink="">
      <xdr:nvSpPr>
        <xdr:cNvPr id="7" name="正方形/長方形 6">
          <a:extLst>
            <a:ext uri="{FF2B5EF4-FFF2-40B4-BE49-F238E27FC236}">
              <a16:creationId xmlns:a16="http://schemas.microsoft.com/office/drawing/2014/main" id="{9FA8B64D-26B4-4E4C-BE4F-5145CD9E8D35}"/>
            </a:ext>
          </a:extLst>
        </xdr:cNvPr>
        <xdr:cNvSpPr/>
      </xdr:nvSpPr>
      <xdr:spPr>
        <a:xfrm>
          <a:off x="13696950" y="7134225"/>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381000</xdr:colOff>
      <xdr:row>24</xdr:row>
      <xdr:rowOff>85725</xdr:rowOff>
    </xdr:from>
    <xdr:to>
      <xdr:col>12</xdr:col>
      <xdr:colOff>862350</xdr:colOff>
      <xdr:row>26</xdr:row>
      <xdr:rowOff>133350</xdr:rowOff>
    </xdr:to>
    <xdr:sp macro="" textlink="">
      <xdr:nvSpPr>
        <xdr:cNvPr id="8" name="正方形/長方形 7">
          <a:extLst>
            <a:ext uri="{FF2B5EF4-FFF2-40B4-BE49-F238E27FC236}">
              <a16:creationId xmlns:a16="http://schemas.microsoft.com/office/drawing/2014/main" id="{F8865CC2-188F-4AB2-880F-07C5E4505EE4}"/>
            </a:ext>
          </a:extLst>
        </xdr:cNvPr>
        <xdr:cNvSpPr/>
      </xdr:nvSpPr>
      <xdr:spPr>
        <a:xfrm>
          <a:off x="13696950" y="523875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mc:AlternateContent xmlns:mc="http://schemas.openxmlformats.org/markup-compatibility/2006">
    <mc:Choice xmlns:a14="http://schemas.microsoft.com/office/drawing/2010/main" Requires="a14">
      <xdr:twoCellAnchor>
        <xdr:from>
          <xdr:col>9</xdr:col>
          <xdr:colOff>76200</xdr:colOff>
          <xdr:row>5</xdr:row>
          <xdr:rowOff>133350</xdr:rowOff>
        </xdr:from>
        <xdr:to>
          <xdr:col>9</xdr:col>
          <xdr:colOff>438150</xdr:colOff>
          <xdr:row>8</xdr:row>
          <xdr:rowOff>76200</xdr:rowOff>
        </xdr:to>
        <xdr:sp macro="" textlink="">
          <xdr:nvSpPr>
            <xdr:cNvPr id="16389" name="Spinner 5" hidden="1">
              <a:extLst>
                <a:ext uri="{63B3BB69-23CF-44E3-9099-C40C66FF867C}">
                  <a14:compatExt spid="_x0000_s16389"/>
                </a:ext>
                <a:ext uri="{FF2B5EF4-FFF2-40B4-BE49-F238E27FC236}">
                  <a16:creationId xmlns:a16="http://schemas.microsoft.com/office/drawing/2014/main" id="{00000000-0008-0000-0A00-0000054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7</xdr:col>
      <xdr:colOff>228600</xdr:colOff>
      <xdr:row>2</xdr:row>
      <xdr:rowOff>19049</xdr:rowOff>
    </xdr:from>
    <xdr:to>
      <xdr:col>16</xdr:col>
      <xdr:colOff>923925</xdr:colOff>
      <xdr:row>4</xdr:row>
      <xdr:rowOff>142875</xdr:rowOff>
    </xdr:to>
    <xdr:sp macro="" textlink="">
      <xdr:nvSpPr>
        <xdr:cNvPr id="2" name="正方形/長方形 1">
          <a:extLst>
            <a:ext uri="{FF2B5EF4-FFF2-40B4-BE49-F238E27FC236}">
              <a16:creationId xmlns:a16="http://schemas.microsoft.com/office/drawing/2014/main" id="{98109801-3ABD-4E42-8DDB-3010EF670B12}"/>
            </a:ext>
          </a:extLst>
        </xdr:cNvPr>
        <xdr:cNvSpPr/>
      </xdr:nvSpPr>
      <xdr:spPr>
        <a:xfrm>
          <a:off x="6276975" y="600074"/>
          <a:ext cx="8763000" cy="5810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・同じ内容を複製（コピー）する際や、移動させる際には、</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endParaRPr kumimoji="1" lang="en-US" altLang="ja-JP" sz="1100" b="1" kern="1200">
            <a:solidFill>
              <a:srgbClr val="C00000"/>
            </a:solidFill>
          </a:endParaRPr>
        </a:p>
        <a:p>
          <a:pPr algn="l"/>
          <a:r>
            <a:rPr kumimoji="1" lang="ja-JP" altLang="en-US" sz="1100" b="0" kern="1200">
              <a:solidFill>
                <a:sysClr val="windowText" lastClr="000000"/>
              </a:solidFill>
            </a:rPr>
            <a:t>・</a:t>
          </a:r>
          <a:r>
            <a:rPr kumimoji="1" lang="en-US" altLang="ja-JP" sz="1100" b="0" kern="1200">
              <a:solidFill>
                <a:sysClr val="windowText" lastClr="000000"/>
              </a:solidFill>
              <a:latin typeface="+mn-ea"/>
              <a:ea typeface="+mn-ea"/>
            </a:rPr>
            <a:t>CO₂</a:t>
          </a:r>
          <a:r>
            <a:rPr kumimoji="1" lang="ja-JP" altLang="en-US" sz="1100" b="0" kern="1200">
              <a:solidFill>
                <a:sysClr val="windowText" lastClr="000000"/>
              </a:solidFill>
              <a:latin typeface="+mn-ea"/>
              <a:ea typeface="+mn-ea"/>
            </a:rPr>
            <a:t>原単位等の数をスピンボタンを使用せず直接入力する場合は、</a:t>
          </a:r>
          <a:r>
            <a:rPr kumimoji="1" lang="ja-JP" altLang="en-US" sz="1100" b="1" kern="1200">
              <a:solidFill>
                <a:srgbClr val="C00000"/>
              </a:solidFill>
              <a:latin typeface="+mn-ea"/>
              <a:ea typeface="+mn-ea"/>
            </a:rPr>
            <a:t>シート⑦</a:t>
          </a:r>
          <a:r>
            <a:rPr kumimoji="1" lang="en-US" altLang="ja-JP" sz="1100" b="1" kern="1200">
              <a:solidFill>
                <a:srgbClr val="C00000"/>
              </a:solidFill>
              <a:latin typeface="+mn-ea"/>
              <a:ea typeface="+mn-ea"/>
            </a:rPr>
            <a:t>-1</a:t>
          </a:r>
          <a:r>
            <a:rPr kumimoji="1" lang="ja-JP" altLang="en-US" sz="1100" b="1" kern="1200">
              <a:solidFill>
                <a:srgbClr val="C00000"/>
              </a:solidFill>
              <a:latin typeface="+mn-ea"/>
              <a:ea typeface="+mn-ea"/>
            </a:rPr>
            <a:t>にて入力してください。</a:t>
          </a:r>
        </a:p>
        <a:p>
          <a:pPr algn="l"/>
          <a:endParaRPr kumimoji="1" lang="ja-JP" altLang="en-US" sz="1100" b="1" kern="1200">
            <a:solidFill>
              <a:srgbClr val="C00000"/>
            </a:solidFill>
          </a:endParaRPr>
        </a:p>
      </xdr:txBody>
    </xdr:sp>
    <xdr:clientData/>
  </xdr:twoCellAnchor>
  <xdr:twoCellAnchor>
    <xdr:from>
      <xdr:col>10</xdr:col>
      <xdr:colOff>333375</xdr:colOff>
      <xdr:row>13</xdr:row>
      <xdr:rowOff>123825</xdr:rowOff>
    </xdr:from>
    <xdr:to>
      <xdr:col>11</xdr:col>
      <xdr:colOff>404700</xdr:colOff>
      <xdr:row>24</xdr:row>
      <xdr:rowOff>114300</xdr:rowOff>
    </xdr:to>
    <xdr:sp macro="" textlink="">
      <xdr:nvSpPr>
        <xdr:cNvPr id="3" name="正方形/長方形 2">
          <a:extLst>
            <a:ext uri="{FF2B5EF4-FFF2-40B4-BE49-F238E27FC236}">
              <a16:creationId xmlns:a16="http://schemas.microsoft.com/office/drawing/2014/main" id="{5EC30AC7-E4BD-4F53-92AB-0C3CAF89E018}"/>
            </a:ext>
          </a:extLst>
        </xdr:cNvPr>
        <xdr:cNvSpPr/>
      </xdr:nvSpPr>
      <xdr:spPr>
        <a:xfrm>
          <a:off x="9096375" y="3505200"/>
          <a:ext cx="900000" cy="2505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xdr:twoCellAnchor>
    <xdr:from>
      <xdr:col>10</xdr:col>
      <xdr:colOff>333375</xdr:colOff>
      <xdr:row>33</xdr:row>
      <xdr:rowOff>133350</xdr:rowOff>
    </xdr:from>
    <xdr:to>
      <xdr:col>11</xdr:col>
      <xdr:colOff>404700</xdr:colOff>
      <xdr:row>44</xdr:row>
      <xdr:rowOff>123825</xdr:rowOff>
    </xdr:to>
    <xdr:sp macro="" textlink="">
      <xdr:nvSpPr>
        <xdr:cNvPr id="4" name="正方形/長方形 3">
          <a:extLst>
            <a:ext uri="{FF2B5EF4-FFF2-40B4-BE49-F238E27FC236}">
              <a16:creationId xmlns:a16="http://schemas.microsoft.com/office/drawing/2014/main" id="{48210A66-F868-4D2C-B0D7-0220C80DE5D3}"/>
            </a:ext>
          </a:extLst>
        </xdr:cNvPr>
        <xdr:cNvSpPr/>
      </xdr:nvSpPr>
      <xdr:spPr>
        <a:xfrm>
          <a:off x="9096375" y="8372475"/>
          <a:ext cx="900000" cy="2505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mc:AlternateContent xmlns:mc="http://schemas.openxmlformats.org/markup-compatibility/2006">
    <mc:Choice xmlns:a14="http://schemas.microsoft.com/office/drawing/2010/main" Requires="a14">
      <xdr:twoCellAnchor>
        <xdr:from>
          <xdr:col>10</xdr:col>
          <xdr:colOff>180975</xdr:colOff>
          <xdr:row>5</xdr:row>
          <xdr:rowOff>142875</xdr:rowOff>
        </xdr:from>
        <xdr:to>
          <xdr:col>10</xdr:col>
          <xdr:colOff>571500</xdr:colOff>
          <xdr:row>8</xdr:row>
          <xdr:rowOff>104775</xdr:rowOff>
        </xdr:to>
        <xdr:sp macro="" textlink="">
          <xdr:nvSpPr>
            <xdr:cNvPr id="21527" name="Spinner 23" hidden="1">
              <a:extLst>
                <a:ext uri="{63B3BB69-23CF-44E3-9099-C40C66FF867C}">
                  <a14:compatExt spid="_x0000_s21527"/>
                </a:ext>
                <a:ext uri="{FF2B5EF4-FFF2-40B4-BE49-F238E27FC236}">
                  <a16:creationId xmlns:a16="http://schemas.microsoft.com/office/drawing/2014/main" id="{00000000-0008-0000-0B00-0000175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6</xdr:col>
      <xdr:colOff>9525</xdr:colOff>
      <xdr:row>2</xdr:row>
      <xdr:rowOff>47625</xdr:rowOff>
    </xdr:from>
    <xdr:to>
      <xdr:col>12</xdr:col>
      <xdr:colOff>666750</xdr:colOff>
      <xdr:row>4</xdr:row>
      <xdr:rowOff>228600</xdr:rowOff>
    </xdr:to>
    <xdr:sp macro="" textlink="">
      <xdr:nvSpPr>
        <xdr:cNvPr id="4" name="正方形/長方形 3">
          <a:extLst>
            <a:ext uri="{FF2B5EF4-FFF2-40B4-BE49-F238E27FC236}">
              <a16:creationId xmlns:a16="http://schemas.microsoft.com/office/drawing/2014/main" id="{6C1D7A21-C35E-4357-842D-F143A8C8B530}"/>
            </a:ext>
          </a:extLst>
        </xdr:cNvPr>
        <xdr:cNvSpPr/>
      </xdr:nvSpPr>
      <xdr:spPr>
        <a:xfrm>
          <a:off x="5772150" y="523875"/>
          <a:ext cx="5286375" cy="657225"/>
        </a:xfrm>
        <a:prstGeom prst="rect">
          <a:avLst/>
        </a:prstGeom>
        <a:noFill/>
        <a:ln w="25400" cmpd="db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kern="1200">
              <a:solidFill>
                <a:srgbClr val="C00000"/>
              </a:solidFill>
              <a:latin typeface="+mn-ea"/>
              <a:ea typeface="+mn-ea"/>
            </a:rPr>
            <a:t> </a:t>
          </a:r>
          <a:r>
            <a:rPr kumimoji="1" lang="ja-JP" altLang="en-US" sz="1100" b="0" kern="1200">
              <a:solidFill>
                <a:srgbClr val="C00000"/>
              </a:solidFill>
              <a:latin typeface="+mn-ea"/>
              <a:ea typeface="+mn-ea"/>
            </a:rPr>
            <a:t>代表事業者</a:t>
          </a:r>
          <a:r>
            <a:rPr kumimoji="1" lang="ja-JP" altLang="en-US" sz="1100" b="0" kern="1200">
              <a:solidFill>
                <a:sysClr val="windowText" lastClr="000000"/>
              </a:solidFill>
              <a:latin typeface="+mn-ea"/>
              <a:ea typeface="+mn-ea"/>
            </a:rPr>
            <a:t>である場合チェックしてください。　                       </a:t>
          </a:r>
          <a:r>
            <a:rPr kumimoji="1" lang="ja-JP" altLang="en-US" sz="1100" b="0" kern="1200" baseline="0">
              <a:solidFill>
                <a:sysClr val="windowText" lastClr="000000"/>
              </a:solidFill>
              <a:latin typeface="+mn-ea"/>
              <a:ea typeface="+mn-ea"/>
            </a:rPr>
            <a:t>  　</a:t>
          </a:r>
          <a:r>
            <a:rPr kumimoji="1" lang="ja-JP" altLang="en-US" sz="1100" b="0" kern="1200">
              <a:solidFill>
                <a:sysClr val="windowText" lastClr="000000"/>
              </a:solidFill>
              <a:latin typeface="+mn-ea"/>
              <a:ea typeface="+mn-ea"/>
            </a:rPr>
            <a:t>→</a:t>
          </a:r>
        </a:p>
        <a:p>
          <a:pPr algn="l"/>
          <a:r>
            <a:rPr kumimoji="1" lang="ja-JP" altLang="en-US" sz="1100" b="0" kern="1200">
              <a:solidFill>
                <a:srgbClr val="C00000"/>
              </a:solidFill>
              <a:latin typeface="+mn-ea"/>
              <a:ea typeface="+mn-ea"/>
            </a:rPr>
            <a:t> 設計において、</a:t>
          </a:r>
          <a:r>
            <a:rPr kumimoji="1" lang="en-US" altLang="ja-JP" sz="1100" b="0" kern="1200">
              <a:solidFill>
                <a:sysClr val="windowText" lastClr="000000"/>
              </a:solidFill>
              <a:latin typeface="+mn-ea"/>
              <a:ea typeface="+mn-ea"/>
            </a:rPr>
            <a:t>BIM</a:t>
          </a:r>
          <a:r>
            <a:rPr kumimoji="1" lang="ja-JP" altLang="en-US" sz="1100" b="0" kern="1200">
              <a:solidFill>
                <a:sysClr val="windowText" lastClr="000000"/>
              </a:solidFill>
              <a:latin typeface="+mn-ea"/>
              <a:ea typeface="+mn-ea"/>
            </a:rPr>
            <a:t>図面審査を行う場合はチェックしてください。 →</a:t>
          </a:r>
        </a:p>
      </xdr:txBody>
    </xdr:sp>
    <xdr:clientData/>
  </xdr:twoCellAnchor>
  <mc:AlternateContent xmlns:mc="http://schemas.openxmlformats.org/markup-compatibility/2006">
    <mc:Choice xmlns:a14="http://schemas.microsoft.com/office/drawing/2010/main" Requires="a14">
      <xdr:twoCellAnchor editAs="oneCell">
        <xdr:from>
          <xdr:col>12</xdr:col>
          <xdr:colOff>57150</xdr:colOff>
          <xdr:row>3</xdr:row>
          <xdr:rowOff>57150</xdr:rowOff>
        </xdr:from>
        <xdr:to>
          <xdr:col>12</xdr:col>
          <xdr:colOff>561975</xdr:colOff>
          <xdr:row>4</xdr:row>
          <xdr:rowOff>152400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C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xdr:row>
          <xdr:rowOff>95250</xdr:rowOff>
        </xdr:from>
        <xdr:to>
          <xdr:col>12</xdr:col>
          <xdr:colOff>495300</xdr:colOff>
          <xdr:row>3</xdr:row>
          <xdr:rowOff>133350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C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180975</xdr:colOff>
          <xdr:row>2</xdr:row>
          <xdr:rowOff>142875</xdr:rowOff>
        </xdr:from>
        <xdr:to>
          <xdr:col>18</xdr:col>
          <xdr:colOff>571500</xdr:colOff>
          <xdr:row>5</xdr:row>
          <xdr:rowOff>104775</xdr:rowOff>
        </xdr:to>
        <xdr:sp macro="" textlink="">
          <xdr:nvSpPr>
            <xdr:cNvPr id="22547" name="Spinner 19" hidden="1">
              <a:extLst>
                <a:ext uri="{63B3BB69-23CF-44E3-9099-C40C66FF867C}">
                  <a14:compatExt spid="_x0000_s22547"/>
                </a:ext>
                <a:ext uri="{FF2B5EF4-FFF2-40B4-BE49-F238E27FC236}">
                  <a16:creationId xmlns:a16="http://schemas.microsoft.com/office/drawing/2014/main" id="{00000000-0008-0000-0C00-0000135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304800</xdr:colOff>
      <xdr:row>5</xdr:row>
      <xdr:rowOff>200025</xdr:rowOff>
    </xdr:from>
    <xdr:to>
      <xdr:col>8</xdr:col>
      <xdr:colOff>504825</xdr:colOff>
      <xdr:row>8</xdr:row>
      <xdr:rowOff>200025</xdr:rowOff>
    </xdr:to>
    <xdr:sp macro="" textlink="">
      <xdr:nvSpPr>
        <xdr:cNvPr id="2" name="正方形/長方形 1">
          <a:extLst>
            <a:ext uri="{FF2B5EF4-FFF2-40B4-BE49-F238E27FC236}">
              <a16:creationId xmlns:a16="http://schemas.microsoft.com/office/drawing/2014/main" id="{C36C9D82-B1A0-4A27-B385-30EC530DB8B3}"/>
            </a:ext>
          </a:extLst>
        </xdr:cNvPr>
        <xdr:cNvSpPr/>
      </xdr:nvSpPr>
      <xdr:spPr>
        <a:xfrm>
          <a:off x="7581900" y="1466850"/>
          <a:ext cx="5286375" cy="685800"/>
        </a:xfrm>
        <a:prstGeom prst="rect">
          <a:avLst/>
        </a:prstGeom>
        <a:noFill/>
        <a:ln w="25400" cmpd="db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kern="1200">
              <a:solidFill>
                <a:sysClr val="windowText" lastClr="000000"/>
              </a:solidFill>
              <a:latin typeface="+mn-ea"/>
              <a:ea typeface="+mn-ea"/>
            </a:rPr>
            <a:t> </a:t>
          </a:r>
          <a:r>
            <a:rPr kumimoji="1" lang="ja-JP" altLang="en-US" sz="1100" b="0" kern="1200">
              <a:solidFill>
                <a:srgbClr val="C00000"/>
              </a:solidFill>
              <a:latin typeface="+mn-ea"/>
              <a:ea typeface="+mn-ea"/>
            </a:rPr>
            <a:t>代表事業者</a:t>
          </a:r>
          <a:r>
            <a:rPr kumimoji="1" lang="ja-JP" altLang="en-US" sz="1100" b="0" kern="1200">
              <a:solidFill>
                <a:sysClr val="windowText" lastClr="000000"/>
              </a:solidFill>
              <a:latin typeface="+mn-ea"/>
              <a:ea typeface="+mn-ea"/>
            </a:rPr>
            <a:t>である場合チェックしてください。　                         　→</a:t>
          </a:r>
        </a:p>
        <a:p>
          <a:pPr algn="l"/>
          <a:r>
            <a:rPr kumimoji="1" lang="en-US" altLang="ja-JP" sz="1100" b="1" kern="1200">
              <a:solidFill>
                <a:srgbClr val="C00000"/>
              </a:solidFill>
              <a:latin typeface="+mn-ea"/>
              <a:ea typeface="+mn-ea"/>
            </a:rPr>
            <a:t> </a:t>
          </a:r>
          <a:r>
            <a:rPr kumimoji="1" lang="ja-JP" altLang="en-US" sz="1100" b="0" kern="1200">
              <a:solidFill>
                <a:srgbClr val="C00000"/>
              </a:solidFill>
              <a:latin typeface="+mn-ea"/>
              <a:ea typeface="+mn-ea"/>
            </a:rPr>
            <a:t>設計において、</a:t>
          </a:r>
          <a:r>
            <a:rPr kumimoji="1" lang="en-US" altLang="ja-JP" sz="1100" b="0" kern="1200">
              <a:solidFill>
                <a:sysClr val="windowText" lastClr="000000"/>
              </a:solidFill>
              <a:latin typeface="+mn-ea"/>
              <a:ea typeface="+mn-ea"/>
            </a:rPr>
            <a:t>BIM</a:t>
          </a:r>
          <a:r>
            <a:rPr kumimoji="1" lang="ja-JP" altLang="en-US" sz="1100" b="0" kern="1200">
              <a:solidFill>
                <a:sysClr val="windowText" lastClr="000000"/>
              </a:solidFill>
              <a:latin typeface="+mn-ea"/>
              <a:ea typeface="+mn-ea"/>
            </a:rPr>
            <a:t>図面審査を行う場合はチェックしてください。 →</a:t>
          </a:r>
        </a:p>
      </xdr:txBody>
    </xdr:sp>
    <xdr:clientData/>
  </xdr:twoCellAnchor>
  <mc:AlternateContent xmlns:mc="http://schemas.openxmlformats.org/markup-compatibility/2006">
    <mc:Choice xmlns:a14="http://schemas.microsoft.com/office/drawing/2010/main" Requires="a14">
      <xdr:twoCellAnchor editAs="oneCell">
        <xdr:from>
          <xdr:col>7</xdr:col>
          <xdr:colOff>1819275</xdr:colOff>
          <xdr:row>7</xdr:row>
          <xdr:rowOff>47625</xdr:rowOff>
        </xdr:from>
        <xdr:to>
          <xdr:col>8</xdr:col>
          <xdr:colOff>295275</xdr:colOff>
          <xdr:row>8</xdr:row>
          <xdr:rowOff>85725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190500</xdr:colOff>
      <xdr:row>2</xdr:row>
      <xdr:rowOff>19050</xdr:rowOff>
    </xdr:from>
    <xdr:to>
      <xdr:col>10</xdr:col>
      <xdr:colOff>723900</xdr:colOff>
      <xdr:row>3</xdr:row>
      <xdr:rowOff>190500</xdr:rowOff>
    </xdr:to>
    <xdr:sp macro="" textlink="">
      <xdr:nvSpPr>
        <xdr:cNvPr id="3" name="正方形/長方形 2">
          <a:extLst>
            <a:ext uri="{FF2B5EF4-FFF2-40B4-BE49-F238E27FC236}">
              <a16:creationId xmlns:a16="http://schemas.microsoft.com/office/drawing/2014/main" id="{F7370380-C3AA-621C-CBAC-395A4C972B45}"/>
            </a:ext>
          </a:extLst>
        </xdr:cNvPr>
        <xdr:cNvSpPr/>
      </xdr:nvSpPr>
      <xdr:spPr>
        <a:xfrm>
          <a:off x="7467600" y="600075"/>
          <a:ext cx="8763000"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・同じ内容を複製（コピー）する際や、移動させる際には、</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p>
      </xdr:txBody>
    </xdr:sp>
    <xdr:clientData/>
  </xdr:twoCellAnchor>
  <mc:AlternateContent xmlns:mc="http://schemas.openxmlformats.org/markup-compatibility/2006">
    <mc:Choice xmlns:a14="http://schemas.microsoft.com/office/drawing/2010/main" Requires="a14">
      <xdr:twoCellAnchor editAs="oneCell">
        <xdr:from>
          <xdr:col>7</xdr:col>
          <xdr:colOff>1819275</xdr:colOff>
          <xdr:row>6</xdr:row>
          <xdr:rowOff>47625</xdr:rowOff>
        </xdr:from>
        <xdr:to>
          <xdr:col>8</xdr:col>
          <xdr:colOff>180975</xdr:colOff>
          <xdr:row>7</xdr:row>
          <xdr:rowOff>66675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171450</xdr:colOff>
      <xdr:row>15</xdr:row>
      <xdr:rowOff>57150</xdr:rowOff>
    </xdr:from>
    <xdr:to>
      <xdr:col>11</xdr:col>
      <xdr:colOff>662325</xdr:colOff>
      <xdr:row>17</xdr:row>
      <xdr:rowOff>123825</xdr:rowOff>
    </xdr:to>
    <xdr:sp macro="" textlink="">
      <xdr:nvSpPr>
        <xdr:cNvPr id="4" name="正方形/長方形 3">
          <a:extLst>
            <a:ext uri="{FF2B5EF4-FFF2-40B4-BE49-F238E27FC236}">
              <a16:creationId xmlns:a16="http://schemas.microsoft.com/office/drawing/2014/main" id="{245492AE-E63E-4F7D-B409-C5C8130B8F36}"/>
            </a:ext>
          </a:extLst>
        </xdr:cNvPr>
        <xdr:cNvSpPr/>
      </xdr:nvSpPr>
      <xdr:spPr>
        <a:xfrm>
          <a:off x="15678150" y="36957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10</xdr:col>
      <xdr:colOff>171450</xdr:colOff>
      <xdr:row>23</xdr:row>
      <xdr:rowOff>152400</xdr:rowOff>
    </xdr:from>
    <xdr:to>
      <xdr:col>11</xdr:col>
      <xdr:colOff>662325</xdr:colOff>
      <xdr:row>26</xdr:row>
      <xdr:rowOff>19050</xdr:rowOff>
    </xdr:to>
    <xdr:sp macro="" textlink="">
      <xdr:nvSpPr>
        <xdr:cNvPr id="7" name="正方形/長方形 6">
          <a:extLst>
            <a:ext uri="{FF2B5EF4-FFF2-40B4-BE49-F238E27FC236}">
              <a16:creationId xmlns:a16="http://schemas.microsoft.com/office/drawing/2014/main" id="{8026F5F1-32FD-499A-8100-798D30693D23}"/>
            </a:ext>
          </a:extLst>
        </xdr:cNvPr>
        <xdr:cNvSpPr/>
      </xdr:nvSpPr>
      <xdr:spPr>
        <a:xfrm>
          <a:off x="15678150" y="5648325"/>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10</xdr:col>
      <xdr:colOff>171450</xdr:colOff>
      <xdr:row>43</xdr:row>
      <xdr:rowOff>152400</xdr:rowOff>
    </xdr:from>
    <xdr:to>
      <xdr:col>11</xdr:col>
      <xdr:colOff>662325</xdr:colOff>
      <xdr:row>46</xdr:row>
      <xdr:rowOff>19050</xdr:rowOff>
    </xdr:to>
    <xdr:sp macro="" textlink="">
      <xdr:nvSpPr>
        <xdr:cNvPr id="8" name="正方形/長方形 7">
          <a:extLst>
            <a:ext uri="{FF2B5EF4-FFF2-40B4-BE49-F238E27FC236}">
              <a16:creationId xmlns:a16="http://schemas.microsoft.com/office/drawing/2014/main" id="{FC2584C8-E183-413B-9BD9-EA2FC897ABC2}"/>
            </a:ext>
          </a:extLst>
        </xdr:cNvPr>
        <xdr:cNvSpPr/>
      </xdr:nvSpPr>
      <xdr:spPr>
        <a:xfrm>
          <a:off x="15678150" y="99060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342899</xdr:colOff>
      <xdr:row>5</xdr:row>
      <xdr:rowOff>200025</xdr:rowOff>
    </xdr:from>
    <xdr:to>
      <xdr:col>11</xdr:col>
      <xdr:colOff>246299</xdr:colOff>
      <xdr:row>8</xdr:row>
      <xdr:rowOff>200025</xdr:rowOff>
    </xdr:to>
    <xdr:sp macro="" textlink="">
      <xdr:nvSpPr>
        <xdr:cNvPr id="2" name="正方形/長方形 1">
          <a:extLst>
            <a:ext uri="{FF2B5EF4-FFF2-40B4-BE49-F238E27FC236}">
              <a16:creationId xmlns:a16="http://schemas.microsoft.com/office/drawing/2014/main" id="{C89EA662-6B78-E133-7183-B1742FC8BFFD}"/>
            </a:ext>
          </a:extLst>
        </xdr:cNvPr>
        <xdr:cNvSpPr/>
      </xdr:nvSpPr>
      <xdr:spPr>
        <a:xfrm>
          <a:off x="8248649" y="1466850"/>
          <a:ext cx="5313600" cy="685800"/>
        </a:xfrm>
        <a:prstGeom prst="rect">
          <a:avLst/>
        </a:prstGeom>
        <a:noFill/>
        <a:ln w="25400" cmpd="db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kern="1200">
              <a:solidFill>
                <a:srgbClr val="C00000"/>
              </a:solidFill>
              <a:latin typeface="+mn-ea"/>
              <a:ea typeface="+mn-ea"/>
            </a:rPr>
            <a:t> </a:t>
          </a:r>
          <a:r>
            <a:rPr kumimoji="1" lang="ja-JP" altLang="en-US" sz="1100" b="0" kern="1200">
              <a:solidFill>
                <a:srgbClr val="C00000"/>
              </a:solidFill>
              <a:latin typeface="+mn-ea"/>
              <a:ea typeface="+mn-ea"/>
            </a:rPr>
            <a:t>代表事業者</a:t>
          </a:r>
          <a:r>
            <a:rPr kumimoji="1" lang="ja-JP" altLang="en-US" sz="1100" b="0" kern="1200">
              <a:solidFill>
                <a:sysClr val="windowText" lastClr="000000"/>
              </a:solidFill>
              <a:latin typeface="+mn-ea"/>
              <a:ea typeface="+mn-ea"/>
            </a:rPr>
            <a:t>である場合チェックしてください。</a:t>
          </a:r>
          <a:r>
            <a:rPr kumimoji="1" lang="ja-JP" altLang="en-US" sz="1100" b="0" kern="1200">
              <a:solidFill>
                <a:srgbClr val="C00000"/>
              </a:solidFill>
              <a:latin typeface="+mn-ea"/>
              <a:ea typeface="+mn-ea"/>
            </a:rPr>
            <a:t>　                         　</a:t>
          </a:r>
          <a:r>
            <a:rPr kumimoji="1" lang="ja-JP" altLang="en-US" sz="1100" b="0" kern="1200">
              <a:solidFill>
                <a:sysClr val="windowText" lastClr="000000"/>
              </a:solidFill>
              <a:latin typeface="+mn-ea"/>
              <a:ea typeface="+mn-ea"/>
            </a:rPr>
            <a:t>→</a:t>
          </a:r>
        </a:p>
        <a:p>
          <a:pPr algn="l"/>
          <a:r>
            <a:rPr kumimoji="1" lang="ja-JP" altLang="en-US" sz="1100" b="0" kern="1200">
              <a:solidFill>
                <a:srgbClr val="C00000"/>
              </a:solidFill>
              <a:latin typeface="+mn-ea"/>
              <a:ea typeface="+mn-ea"/>
            </a:rPr>
            <a:t> 設計において、</a:t>
          </a:r>
          <a:r>
            <a:rPr kumimoji="1" lang="en-US" altLang="ja-JP" sz="1100" b="0" kern="1200">
              <a:solidFill>
                <a:sysClr val="windowText" lastClr="000000"/>
              </a:solidFill>
              <a:latin typeface="+mn-ea"/>
              <a:ea typeface="+mn-ea"/>
            </a:rPr>
            <a:t>BIM</a:t>
          </a:r>
          <a:r>
            <a:rPr kumimoji="1" lang="ja-JP" altLang="en-US" sz="1100" b="0" kern="1200">
              <a:solidFill>
                <a:sysClr val="windowText" lastClr="000000"/>
              </a:solidFill>
              <a:latin typeface="+mn-ea"/>
              <a:ea typeface="+mn-ea"/>
            </a:rPr>
            <a:t>図面審査を行う場合はチェックしてください。 →</a:t>
          </a:r>
        </a:p>
      </xdr:txBody>
    </xdr:sp>
    <xdr:clientData/>
  </xdr:twoCellAnchor>
  <mc:AlternateContent xmlns:mc="http://schemas.openxmlformats.org/markup-compatibility/2006">
    <mc:Choice xmlns:a14="http://schemas.microsoft.com/office/drawing/2010/main" Requires="a14">
      <xdr:twoCellAnchor editAs="oneCell">
        <xdr:from>
          <xdr:col>10</xdr:col>
          <xdr:colOff>1104900</xdr:colOff>
          <xdr:row>7</xdr:row>
          <xdr:rowOff>0</xdr:rowOff>
        </xdr:from>
        <xdr:to>
          <xdr:col>11</xdr:col>
          <xdr:colOff>390525</xdr:colOff>
          <xdr:row>8</xdr:row>
          <xdr:rowOff>142875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76200</xdr:colOff>
      <xdr:row>2</xdr:row>
      <xdr:rowOff>19050</xdr:rowOff>
    </xdr:from>
    <xdr:to>
      <xdr:col>13</xdr:col>
      <xdr:colOff>723900</xdr:colOff>
      <xdr:row>3</xdr:row>
      <xdr:rowOff>190500</xdr:rowOff>
    </xdr:to>
    <xdr:sp macro="" textlink="">
      <xdr:nvSpPr>
        <xdr:cNvPr id="3" name="正方形/長方形 2">
          <a:extLst>
            <a:ext uri="{FF2B5EF4-FFF2-40B4-BE49-F238E27FC236}">
              <a16:creationId xmlns:a16="http://schemas.microsoft.com/office/drawing/2014/main" id="{34680108-8C82-4370-A50C-61982C67D4BC}"/>
            </a:ext>
          </a:extLst>
        </xdr:cNvPr>
        <xdr:cNvSpPr/>
      </xdr:nvSpPr>
      <xdr:spPr>
        <a:xfrm>
          <a:off x="7981950" y="600075"/>
          <a:ext cx="8715375"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kern="1200">
              <a:solidFill>
                <a:sysClr val="windowText" lastClr="000000"/>
              </a:solidFill>
            </a:rPr>
            <a:t>・同じ内容を複製（コピー）する際や、移動させる際には、</a:t>
          </a:r>
          <a:r>
            <a:rPr kumimoji="1" lang="en-US" altLang="ja-JP" sz="1050" b="1" kern="1200">
              <a:solidFill>
                <a:srgbClr val="C00000"/>
              </a:solidFill>
            </a:rPr>
            <a:t>【</a:t>
          </a:r>
          <a:r>
            <a:rPr kumimoji="1" lang="ja-JP" altLang="en-US" sz="1050" b="1" kern="1200">
              <a:solidFill>
                <a:srgbClr val="C00000"/>
              </a:solidFill>
            </a:rPr>
            <a:t>コピー</a:t>
          </a:r>
          <a:r>
            <a:rPr kumimoji="1" lang="en-US" altLang="ja-JP" sz="1050" b="1" kern="1200">
              <a:solidFill>
                <a:srgbClr val="C00000"/>
              </a:solidFill>
            </a:rPr>
            <a:t>】→【</a:t>
          </a:r>
          <a:r>
            <a:rPr kumimoji="1" lang="ja-JP" altLang="en-US" sz="1050" b="1" kern="1200">
              <a:solidFill>
                <a:srgbClr val="C00000"/>
              </a:solidFill>
            </a:rPr>
            <a:t>値貼り付け</a:t>
          </a:r>
          <a:r>
            <a:rPr kumimoji="1" lang="en-US" altLang="ja-JP" sz="1050" b="1" kern="1200">
              <a:solidFill>
                <a:srgbClr val="C00000"/>
              </a:solidFill>
            </a:rPr>
            <a:t>】</a:t>
          </a:r>
          <a:r>
            <a:rPr kumimoji="1" lang="ja-JP" altLang="en-US" sz="1050" b="1" kern="1200">
              <a:solidFill>
                <a:srgbClr val="C00000"/>
              </a:solidFill>
            </a:rPr>
            <a:t>を行ってください（切り取り不可）。</a:t>
          </a:r>
        </a:p>
      </xdr:txBody>
    </xdr:sp>
    <xdr:clientData/>
  </xdr:twoCellAnchor>
  <mc:AlternateContent xmlns:mc="http://schemas.openxmlformats.org/markup-compatibility/2006">
    <mc:Choice xmlns:a14="http://schemas.microsoft.com/office/drawing/2010/main" Requires="a14">
      <xdr:twoCellAnchor editAs="oneCell">
        <xdr:from>
          <xdr:col>10</xdr:col>
          <xdr:colOff>1104900</xdr:colOff>
          <xdr:row>6</xdr:row>
          <xdr:rowOff>57150</xdr:rowOff>
        </xdr:from>
        <xdr:to>
          <xdr:col>10</xdr:col>
          <xdr:colOff>1409700</xdr:colOff>
          <xdr:row>7</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409575</xdr:colOff>
      <xdr:row>15</xdr:row>
      <xdr:rowOff>66675</xdr:rowOff>
    </xdr:from>
    <xdr:to>
      <xdr:col>12</xdr:col>
      <xdr:colOff>890925</xdr:colOff>
      <xdr:row>17</xdr:row>
      <xdr:rowOff>133350</xdr:rowOff>
    </xdr:to>
    <xdr:sp macro="" textlink="">
      <xdr:nvSpPr>
        <xdr:cNvPr id="5" name="正方形/長方形 4">
          <a:extLst>
            <a:ext uri="{FF2B5EF4-FFF2-40B4-BE49-F238E27FC236}">
              <a16:creationId xmlns:a16="http://schemas.microsoft.com/office/drawing/2014/main" id="{40B279CC-DEA9-4AB6-A316-563EE843D11D}"/>
            </a:ext>
          </a:extLst>
        </xdr:cNvPr>
        <xdr:cNvSpPr/>
      </xdr:nvSpPr>
      <xdr:spPr>
        <a:xfrm>
          <a:off x="13725525" y="37719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409575</xdr:colOff>
      <xdr:row>22</xdr:row>
      <xdr:rowOff>171450</xdr:rowOff>
    </xdr:from>
    <xdr:to>
      <xdr:col>12</xdr:col>
      <xdr:colOff>890925</xdr:colOff>
      <xdr:row>25</xdr:row>
      <xdr:rowOff>38100</xdr:rowOff>
    </xdr:to>
    <xdr:sp macro="" textlink="">
      <xdr:nvSpPr>
        <xdr:cNvPr id="7" name="正方形/長方形 6">
          <a:extLst>
            <a:ext uri="{FF2B5EF4-FFF2-40B4-BE49-F238E27FC236}">
              <a16:creationId xmlns:a16="http://schemas.microsoft.com/office/drawing/2014/main" id="{27469085-E162-4ED3-B33C-3EB500F8CEFE}"/>
            </a:ext>
          </a:extLst>
        </xdr:cNvPr>
        <xdr:cNvSpPr/>
      </xdr:nvSpPr>
      <xdr:spPr>
        <a:xfrm>
          <a:off x="13725525" y="5362575"/>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409575</xdr:colOff>
      <xdr:row>41</xdr:row>
      <xdr:rowOff>161925</xdr:rowOff>
    </xdr:from>
    <xdr:to>
      <xdr:col>12</xdr:col>
      <xdr:colOff>890925</xdr:colOff>
      <xdr:row>44</xdr:row>
      <xdr:rowOff>28575</xdr:rowOff>
    </xdr:to>
    <xdr:sp macro="" textlink="">
      <xdr:nvSpPr>
        <xdr:cNvPr id="8" name="正方形/長方形 7">
          <a:extLst>
            <a:ext uri="{FF2B5EF4-FFF2-40B4-BE49-F238E27FC236}">
              <a16:creationId xmlns:a16="http://schemas.microsoft.com/office/drawing/2014/main" id="{BF033DD1-829F-4D29-B2B3-3F404863C9BE}"/>
            </a:ext>
          </a:extLst>
        </xdr:cNvPr>
        <xdr:cNvSpPr/>
      </xdr:nvSpPr>
      <xdr:spPr>
        <a:xfrm>
          <a:off x="13725525" y="923925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200025</xdr:colOff>
      <xdr:row>1</xdr:row>
      <xdr:rowOff>209550</xdr:rowOff>
    </xdr:from>
    <xdr:to>
      <xdr:col>15</xdr:col>
      <xdr:colOff>171450</xdr:colOff>
      <xdr:row>4</xdr:row>
      <xdr:rowOff>161926</xdr:rowOff>
    </xdr:to>
    <xdr:sp macro="" textlink="">
      <xdr:nvSpPr>
        <xdr:cNvPr id="4" name="正方形/長方形 3">
          <a:extLst>
            <a:ext uri="{FF2B5EF4-FFF2-40B4-BE49-F238E27FC236}">
              <a16:creationId xmlns:a16="http://schemas.microsoft.com/office/drawing/2014/main" id="{1AE678C9-9CF9-46B2-9488-211D0201C530}"/>
            </a:ext>
          </a:extLst>
        </xdr:cNvPr>
        <xdr:cNvSpPr/>
      </xdr:nvSpPr>
      <xdr:spPr>
        <a:xfrm>
          <a:off x="7343775" y="561975"/>
          <a:ext cx="5000625" cy="638176"/>
        </a:xfrm>
        <a:prstGeom prst="rect">
          <a:avLst/>
        </a:prstGeom>
        <a:no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kern="1200">
              <a:solidFill>
                <a:sysClr val="windowText" lastClr="000000"/>
              </a:solidFill>
            </a:rPr>
            <a:t>・同じ内容を複製（コピー）する際や、移動させる際には、</a:t>
          </a:r>
          <a:endParaRPr kumimoji="1" lang="en-US" altLang="ja-JP" sz="1100" kern="1200">
            <a:solidFill>
              <a:sysClr val="windowText" lastClr="000000"/>
            </a:solidFill>
          </a:endParaRPr>
        </a:p>
        <a:p>
          <a:pPr algn="l"/>
          <a:r>
            <a:rPr kumimoji="1" lang="ja-JP" altLang="en-US" sz="1100" b="1" kern="1200">
              <a:solidFill>
                <a:srgbClr val="C00000"/>
              </a:solidFill>
            </a:rPr>
            <a:t>　</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endParaRPr kumimoji="1" lang="en-US" altLang="ja-JP" sz="1100" b="1" kern="1200">
            <a:solidFill>
              <a:srgbClr val="C00000"/>
            </a:solidFill>
          </a:endParaRPr>
        </a:p>
      </xdr:txBody>
    </xdr:sp>
    <xdr:clientData/>
  </xdr:twoCellAnchor>
  <xdr:twoCellAnchor>
    <xdr:from>
      <xdr:col>10</xdr:col>
      <xdr:colOff>504825</xdr:colOff>
      <xdr:row>13</xdr:row>
      <xdr:rowOff>171450</xdr:rowOff>
    </xdr:from>
    <xdr:to>
      <xdr:col>11</xdr:col>
      <xdr:colOff>176100</xdr:colOff>
      <xdr:row>19</xdr:row>
      <xdr:rowOff>276225</xdr:rowOff>
    </xdr:to>
    <xdr:sp macro="" textlink="">
      <xdr:nvSpPr>
        <xdr:cNvPr id="2" name="正方形/長方形 1">
          <a:extLst>
            <a:ext uri="{FF2B5EF4-FFF2-40B4-BE49-F238E27FC236}">
              <a16:creationId xmlns:a16="http://schemas.microsoft.com/office/drawing/2014/main" id="{0057F13E-A49A-4F45-BC5D-40C1B1D42182}"/>
            </a:ext>
          </a:extLst>
        </xdr:cNvPr>
        <xdr:cNvSpPr/>
      </xdr:nvSpPr>
      <xdr:spPr>
        <a:xfrm>
          <a:off x="8191500" y="3886200"/>
          <a:ext cx="900000" cy="2505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266700</xdr:colOff>
      <xdr:row>1</xdr:row>
      <xdr:rowOff>209550</xdr:rowOff>
    </xdr:from>
    <xdr:to>
      <xdr:col>10</xdr:col>
      <xdr:colOff>95250</xdr:colOff>
      <xdr:row>4</xdr:row>
      <xdr:rowOff>161926</xdr:rowOff>
    </xdr:to>
    <xdr:sp macro="" textlink="">
      <xdr:nvSpPr>
        <xdr:cNvPr id="5" name="正方形/長方形 4">
          <a:extLst>
            <a:ext uri="{FF2B5EF4-FFF2-40B4-BE49-F238E27FC236}">
              <a16:creationId xmlns:a16="http://schemas.microsoft.com/office/drawing/2014/main" id="{CD04E922-DDF9-4E69-A2F2-6487E84E5275}"/>
            </a:ext>
          </a:extLst>
        </xdr:cNvPr>
        <xdr:cNvSpPr/>
      </xdr:nvSpPr>
      <xdr:spPr>
        <a:xfrm>
          <a:off x="6096000" y="561975"/>
          <a:ext cx="4591050" cy="638176"/>
        </a:xfrm>
        <a:prstGeom prst="rect">
          <a:avLst/>
        </a:prstGeom>
        <a:no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kern="1200">
              <a:solidFill>
                <a:sysClr val="windowText" lastClr="000000"/>
              </a:solidFill>
            </a:rPr>
            <a:t>・</a:t>
          </a:r>
          <a:r>
            <a:rPr kumimoji="1" lang="en-US" altLang="ja-JP" sz="1100" kern="1200">
              <a:solidFill>
                <a:sysClr val="windowText" lastClr="000000"/>
              </a:solidFill>
            </a:rPr>
            <a:t> </a:t>
          </a:r>
          <a:r>
            <a:rPr kumimoji="1" lang="ja-JP" altLang="en-US" sz="1100" kern="1200">
              <a:solidFill>
                <a:sysClr val="windowText" lastClr="000000"/>
              </a:solidFill>
            </a:rPr>
            <a:t>同じ内容を複製（コピー）する際や、移動させる際には、</a:t>
          </a:r>
          <a:endParaRPr kumimoji="1" lang="en-US" altLang="ja-JP" sz="1100" kern="1200">
            <a:solidFill>
              <a:sysClr val="windowText" lastClr="000000"/>
            </a:solidFill>
          </a:endParaRPr>
        </a:p>
        <a:p>
          <a:pPr algn="l"/>
          <a:r>
            <a:rPr kumimoji="1" lang="ja-JP" altLang="en-US" sz="1100" b="1" kern="1200">
              <a:solidFill>
                <a:srgbClr val="C00000"/>
              </a:solidFill>
            </a:rPr>
            <a:t>　</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endParaRPr kumimoji="1" lang="en-US" altLang="ja-JP" sz="1100" b="1" kern="1200">
            <a:solidFill>
              <a:srgbClr val="C00000"/>
            </a:solidFill>
          </a:endParaRPr>
        </a:p>
      </xdr:txBody>
    </xdr:sp>
    <xdr:clientData/>
  </xdr:twoCellAnchor>
  <xdr:twoCellAnchor>
    <xdr:from>
      <xdr:col>8</xdr:col>
      <xdr:colOff>66675</xdr:colOff>
      <xdr:row>13</xdr:row>
      <xdr:rowOff>114300</xdr:rowOff>
    </xdr:from>
    <xdr:to>
      <xdr:col>8</xdr:col>
      <xdr:colOff>894675</xdr:colOff>
      <xdr:row>24</xdr:row>
      <xdr:rowOff>104775</xdr:rowOff>
    </xdr:to>
    <xdr:sp macro="" textlink="">
      <xdr:nvSpPr>
        <xdr:cNvPr id="2" name="正方形/長方形 1">
          <a:extLst>
            <a:ext uri="{FF2B5EF4-FFF2-40B4-BE49-F238E27FC236}">
              <a16:creationId xmlns:a16="http://schemas.microsoft.com/office/drawing/2014/main" id="{15B048DB-7821-42F0-993D-7E64D62243F6}"/>
            </a:ext>
          </a:extLst>
        </xdr:cNvPr>
        <xdr:cNvSpPr/>
      </xdr:nvSpPr>
      <xdr:spPr>
        <a:xfrm>
          <a:off x="9696450" y="3486150"/>
          <a:ext cx="828000" cy="2505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57149</xdr:colOff>
      <xdr:row>1</xdr:row>
      <xdr:rowOff>219075</xdr:rowOff>
    </xdr:from>
    <xdr:to>
      <xdr:col>13</xdr:col>
      <xdr:colOff>571499</xdr:colOff>
      <xdr:row>9</xdr:row>
      <xdr:rowOff>180974</xdr:rowOff>
    </xdr:to>
    <xdr:sp macro="" textlink="">
      <xdr:nvSpPr>
        <xdr:cNvPr id="9" name="正方形/長方形 8">
          <a:extLst>
            <a:ext uri="{FF2B5EF4-FFF2-40B4-BE49-F238E27FC236}">
              <a16:creationId xmlns:a16="http://schemas.microsoft.com/office/drawing/2014/main" id="{8A5EE640-51C9-48CA-92FC-DABD593C9F38}"/>
            </a:ext>
          </a:extLst>
        </xdr:cNvPr>
        <xdr:cNvSpPr/>
      </xdr:nvSpPr>
      <xdr:spPr>
        <a:xfrm>
          <a:off x="5886449" y="571500"/>
          <a:ext cx="5991225" cy="1790699"/>
        </a:xfrm>
        <a:prstGeom prst="rect">
          <a:avLst/>
        </a:prstGeom>
        <a:no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0">
              <a:solidFill>
                <a:sysClr val="windowText" lastClr="000000"/>
              </a:solidFill>
              <a:effectLst/>
              <a:latin typeface="+mn-lt"/>
              <a:ea typeface="+mn-ea"/>
              <a:cs typeface="+mn-cs"/>
            </a:rPr>
            <a:t>・本シート</a:t>
          </a:r>
          <a:r>
            <a:rPr kumimoji="1" lang="ja-JP" altLang="ja-JP" sz="1100" b="0">
              <a:solidFill>
                <a:sysClr val="windowText" lastClr="000000"/>
              </a:solidFill>
              <a:effectLst/>
              <a:latin typeface="+mn-lt"/>
              <a:ea typeface="+mn-ea"/>
              <a:cs typeface="+mn-cs"/>
            </a:rPr>
            <a:t>には</a:t>
          </a:r>
          <a:r>
            <a:rPr kumimoji="1" lang="ja-JP" altLang="en-US" sz="1100" b="1">
              <a:solidFill>
                <a:srgbClr val="C00000"/>
              </a:solidFill>
              <a:effectLst/>
              <a:latin typeface="+mn-lt"/>
              <a:ea typeface="+mn-ea"/>
              <a:cs typeface="+mn-cs"/>
            </a:rPr>
            <a:t>補助</a:t>
          </a:r>
          <a:r>
            <a:rPr kumimoji="1" lang="ja-JP" altLang="ja-JP" sz="1100" b="1">
              <a:solidFill>
                <a:srgbClr val="C00000"/>
              </a:solidFill>
              <a:effectLst/>
              <a:latin typeface="+mn-lt"/>
              <a:ea typeface="+mn-ea"/>
              <a:cs typeface="+mn-cs"/>
            </a:rPr>
            <a:t>事業者が</a:t>
          </a:r>
          <a:r>
            <a:rPr kumimoji="1" lang="ja-JP" altLang="en-US" sz="1100" b="1">
              <a:solidFill>
                <a:srgbClr val="C00000"/>
              </a:solidFill>
              <a:effectLst/>
              <a:latin typeface="+mn-lt"/>
              <a:ea typeface="+mn-ea"/>
              <a:cs typeface="+mn-cs"/>
            </a:rPr>
            <a:t>社内において自ら</a:t>
          </a:r>
          <a:r>
            <a:rPr kumimoji="1" lang="ja-JP" altLang="ja-JP" sz="1100" b="1">
              <a:solidFill>
                <a:srgbClr val="C00000"/>
              </a:solidFill>
              <a:effectLst/>
              <a:latin typeface="+mn-lt"/>
              <a:ea typeface="+mn-ea"/>
              <a:cs typeface="+mn-cs"/>
            </a:rPr>
            <a:t>実施した場合に発生する個別の</a:t>
          </a:r>
          <a:endParaRPr kumimoji="1" lang="en-US" altLang="ja-JP" sz="1100" b="1">
            <a:solidFill>
              <a:srgbClr val="C00000"/>
            </a:solidFill>
            <a:effectLst/>
            <a:latin typeface="+mn-lt"/>
            <a:ea typeface="+mn-ea"/>
            <a:cs typeface="+mn-cs"/>
          </a:endParaRPr>
        </a:p>
        <a:p>
          <a:r>
            <a:rPr kumimoji="1" lang="ja-JP" altLang="en-US" sz="1100" b="1">
              <a:solidFill>
                <a:srgbClr val="C00000"/>
              </a:solidFill>
              <a:effectLst/>
              <a:latin typeface="+mn-lt"/>
              <a:ea typeface="+mn-ea"/>
              <a:cs typeface="+mn-cs"/>
            </a:rPr>
            <a:t>　</a:t>
          </a:r>
          <a:r>
            <a:rPr kumimoji="1" lang="ja-JP" altLang="ja-JP" sz="1100" b="1">
              <a:solidFill>
                <a:srgbClr val="C00000"/>
              </a:solidFill>
              <a:effectLst/>
              <a:latin typeface="+mn-lt"/>
              <a:ea typeface="+mn-ea"/>
              <a:cs typeface="+mn-cs"/>
            </a:rPr>
            <a:t>補助対象経費</a:t>
          </a:r>
          <a:r>
            <a:rPr kumimoji="1" lang="ja-JP" altLang="en-US" sz="1100" b="0">
              <a:solidFill>
                <a:sysClr val="windowText" lastClr="000000"/>
              </a:solidFill>
              <a:effectLst/>
              <a:latin typeface="+mn-lt"/>
              <a:ea typeface="+mn-ea"/>
              <a:cs typeface="+mn-cs"/>
            </a:rPr>
            <a:t>の</a:t>
          </a:r>
          <a:r>
            <a:rPr kumimoji="1" lang="ja-JP" altLang="ja-JP" sz="1100" b="0">
              <a:solidFill>
                <a:sysClr val="windowText" lastClr="000000"/>
              </a:solidFill>
              <a:effectLst/>
              <a:latin typeface="+mn-lt"/>
              <a:ea typeface="+mn-ea"/>
              <a:cs typeface="+mn-cs"/>
            </a:rPr>
            <a:t>支出について記載してください。</a:t>
          </a:r>
          <a:endParaRPr kumimoji="1" lang="en-US" altLang="ja-JP" sz="1100" b="0">
            <a:solidFill>
              <a:sysClr val="windowText" lastClr="000000"/>
            </a:solidFill>
            <a:effectLst/>
            <a:latin typeface="+mn-lt"/>
            <a:ea typeface="+mn-ea"/>
            <a:cs typeface="+mn-cs"/>
          </a:endParaRPr>
        </a:p>
        <a:p>
          <a:r>
            <a:rPr kumimoji="1" lang="en-US" altLang="ja-JP" sz="1100" b="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外部委託により実施費用を委託費で支出した場合は、</a:t>
          </a:r>
          <a:r>
            <a:rPr kumimoji="1" lang="ja-JP" altLang="en-US" sz="1100" b="0">
              <a:solidFill>
                <a:sysClr val="windowText" lastClr="000000"/>
              </a:solidFill>
              <a:effectLst/>
              <a:latin typeface="+mn-lt"/>
              <a:ea typeface="+mn-ea"/>
              <a:cs typeface="+mn-cs"/>
            </a:rPr>
            <a:t>本シート</a:t>
          </a:r>
          <a:r>
            <a:rPr kumimoji="1" lang="ja-JP" altLang="ja-JP" sz="1100" b="0">
              <a:solidFill>
                <a:sysClr val="windowText" lastClr="000000"/>
              </a:solidFill>
              <a:effectLst/>
              <a:latin typeface="+mn-lt"/>
              <a:ea typeface="+mn-ea"/>
              <a:cs typeface="+mn-cs"/>
            </a:rPr>
            <a:t>への記載は</a:t>
          </a:r>
          <a:endParaRPr kumimoji="1" lang="en-US" altLang="ja-JP" sz="1100" b="0">
            <a:solidFill>
              <a:sysClr val="windowText" lastClr="000000"/>
            </a:solidFill>
            <a:effectLst/>
            <a:latin typeface="+mn-lt"/>
            <a:ea typeface="+mn-ea"/>
            <a:cs typeface="+mn-cs"/>
          </a:endParaRPr>
        </a:p>
        <a:p>
          <a:r>
            <a:rPr kumimoji="1" lang="en-US" altLang="ja-JP" sz="1100" b="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不要です（</a:t>
          </a:r>
          <a:r>
            <a:rPr kumimoji="1" lang="ja-JP" altLang="en-US" sz="1100" b="0">
              <a:solidFill>
                <a:sysClr val="windowText" lastClr="000000"/>
              </a:solidFill>
              <a:effectLst/>
              <a:latin typeface="+mn-lt"/>
              <a:ea typeface="+mn-ea"/>
              <a:cs typeface="+mn-cs"/>
            </a:rPr>
            <a:t>シート④</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１</a:t>
          </a:r>
          <a:r>
            <a:rPr kumimoji="1" lang="ja-JP" altLang="ja-JP" sz="1100" b="0">
              <a:solidFill>
                <a:sysClr val="windowText" lastClr="000000"/>
              </a:solidFill>
              <a:effectLst/>
              <a:latin typeface="+mn-lt"/>
              <a:ea typeface="+mn-ea"/>
              <a:cs typeface="+mn-cs"/>
            </a:rPr>
            <a:t>に記載し</a:t>
          </a:r>
          <a:r>
            <a:rPr kumimoji="1" lang="ja-JP" altLang="en-US" sz="1100" b="0">
              <a:solidFill>
                <a:sysClr val="windowText" lastClr="000000"/>
              </a:solidFill>
              <a:effectLst/>
              <a:latin typeface="+mn-lt"/>
              <a:ea typeface="+mn-ea"/>
              <a:cs typeface="+mn-cs"/>
            </a:rPr>
            <a:t>てください</a:t>
          </a:r>
          <a:r>
            <a:rPr kumimoji="1" lang="ja-JP"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同じ内容を複製（コピー）する際や、移動させる際には、</a:t>
          </a:r>
        </a:p>
        <a:p>
          <a:r>
            <a:rPr kumimoji="1" lang="en-US" altLang="ja-JP" sz="1100" b="0">
              <a:solidFill>
                <a:sysClr val="windowText" lastClr="000000"/>
              </a:solidFill>
              <a:effectLst/>
              <a:latin typeface="+mn-lt"/>
              <a:ea typeface="+mn-ea"/>
              <a:cs typeface="+mn-cs"/>
            </a:rPr>
            <a:t>    </a:t>
          </a:r>
          <a:r>
            <a:rPr kumimoji="1" lang="en-US" altLang="ja-JP" sz="1100" b="1">
              <a:solidFill>
                <a:srgbClr val="C00000"/>
              </a:solidFill>
              <a:effectLst/>
              <a:latin typeface="+mn-lt"/>
              <a:ea typeface="+mn-ea"/>
              <a:cs typeface="+mn-cs"/>
            </a:rPr>
            <a:t>【</a:t>
          </a:r>
          <a:r>
            <a:rPr kumimoji="1" lang="ja-JP" altLang="en-US" sz="1100" b="1">
              <a:solidFill>
                <a:srgbClr val="C00000"/>
              </a:solidFill>
              <a:effectLst/>
              <a:latin typeface="+mn-lt"/>
              <a:ea typeface="+mn-ea"/>
              <a:cs typeface="+mn-cs"/>
            </a:rPr>
            <a:t>コピー</a:t>
          </a:r>
          <a:r>
            <a:rPr kumimoji="1" lang="en-US" altLang="ja-JP" sz="1100" b="1">
              <a:solidFill>
                <a:srgbClr val="C00000"/>
              </a:solidFill>
              <a:effectLst/>
              <a:latin typeface="+mn-lt"/>
              <a:ea typeface="+mn-ea"/>
              <a:cs typeface="+mn-cs"/>
            </a:rPr>
            <a:t>】→【</a:t>
          </a:r>
          <a:r>
            <a:rPr kumimoji="1" lang="ja-JP" altLang="en-US" sz="1100" b="1">
              <a:solidFill>
                <a:srgbClr val="C00000"/>
              </a:solidFill>
              <a:effectLst/>
              <a:latin typeface="+mn-lt"/>
              <a:ea typeface="+mn-ea"/>
              <a:cs typeface="+mn-cs"/>
            </a:rPr>
            <a:t>値貼り付け</a:t>
          </a:r>
          <a:r>
            <a:rPr kumimoji="1" lang="en-US" altLang="ja-JP" sz="1100" b="1">
              <a:solidFill>
                <a:srgbClr val="C00000"/>
              </a:solidFill>
              <a:effectLst/>
              <a:latin typeface="+mn-lt"/>
              <a:ea typeface="+mn-ea"/>
              <a:cs typeface="+mn-cs"/>
            </a:rPr>
            <a:t>】</a:t>
          </a:r>
          <a:r>
            <a:rPr kumimoji="1" lang="ja-JP" altLang="en-US" sz="1100" b="1">
              <a:solidFill>
                <a:srgbClr val="C00000"/>
              </a:solidFill>
              <a:effectLst/>
              <a:latin typeface="+mn-lt"/>
              <a:ea typeface="+mn-ea"/>
              <a:cs typeface="+mn-cs"/>
            </a:rPr>
            <a:t>を行ってください（切り取り不可）。</a:t>
          </a:r>
        </a:p>
        <a:p>
          <a:endParaRPr kumimoji="1" lang="en-US" altLang="ja-JP" sz="1100" b="0">
            <a:solidFill>
              <a:sysClr val="windowText" lastClr="000000"/>
            </a:solidFill>
            <a:effectLst/>
            <a:latin typeface="+mn-lt"/>
            <a:ea typeface="+mn-ea"/>
            <a:cs typeface="+mn-cs"/>
          </a:endParaRPr>
        </a:p>
      </xdr:txBody>
    </xdr:sp>
    <xdr:clientData/>
  </xdr:twoCellAnchor>
  <xdr:twoCellAnchor>
    <xdr:from>
      <xdr:col>7</xdr:col>
      <xdr:colOff>523875</xdr:colOff>
      <xdr:row>13</xdr:row>
      <xdr:rowOff>142875</xdr:rowOff>
    </xdr:from>
    <xdr:to>
      <xdr:col>8</xdr:col>
      <xdr:colOff>195150</xdr:colOff>
      <xdr:row>19</xdr:row>
      <xdr:rowOff>247650</xdr:rowOff>
    </xdr:to>
    <xdr:sp macro="" textlink="">
      <xdr:nvSpPr>
        <xdr:cNvPr id="2" name="正方形/長方形 1">
          <a:extLst>
            <a:ext uri="{FF2B5EF4-FFF2-40B4-BE49-F238E27FC236}">
              <a16:creationId xmlns:a16="http://schemas.microsoft.com/office/drawing/2014/main" id="{1E10CF89-C0F2-43A6-828F-1D535FD288DF}"/>
            </a:ext>
          </a:extLst>
        </xdr:cNvPr>
        <xdr:cNvSpPr/>
      </xdr:nvSpPr>
      <xdr:spPr>
        <a:xfrm>
          <a:off x="6353175" y="3857625"/>
          <a:ext cx="900000" cy="250507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200" kern="1200">
              <a:solidFill>
                <a:sysClr val="windowText" lastClr="000000"/>
              </a:solidFill>
              <a:latin typeface="+mn-ea"/>
              <a:ea typeface="+mn-ea"/>
            </a:rPr>
            <a:t>交付申請では記載しません。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323850</xdr:colOff>
      <xdr:row>5</xdr:row>
      <xdr:rowOff>200025</xdr:rowOff>
    </xdr:from>
    <xdr:to>
      <xdr:col>8</xdr:col>
      <xdr:colOff>523875</xdr:colOff>
      <xdr:row>8</xdr:row>
      <xdr:rowOff>200025</xdr:rowOff>
    </xdr:to>
    <xdr:sp macro="" textlink="">
      <xdr:nvSpPr>
        <xdr:cNvPr id="3" name="正方形/長方形 2">
          <a:extLst>
            <a:ext uri="{FF2B5EF4-FFF2-40B4-BE49-F238E27FC236}">
              <a16:creationId xmlns:a16="http://schemas.microsoft.com/office/drawing/2014/main" id="{6512D5ED-D5F8-4E7C-9226-AC189ACC7797}"/>
            </a:ext>
          </a:extLst>
        </xdr:cNvPr>
        <xdr:cNvSpPr/>
      </xdr:nvSpPr>
      <xdr:spPr>
        <a:xfrm>
          <a:off x="7600950" y="1466850"/>
          <a:ext cx="5286375" cy="685800"/>
        </a:xfrm>
        <a:prstGeom prst="rect">
          <a:avLst/>
        </a:prstGeom>
        <a:noFill/>
        <a:ln w="25400" cmpd="db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kern="1200">
              <a:solidFill>
                <a:srgbClr val="C00000"/>
              </a:solidFill>
              <a:latin typeface="+mn-ea"/>
              <a:ea typeface="+mn-ea"/>
            </a:rPr>
            <a:t> </a:t>
          </a:r>
          <a:r>
            <a:rPr kumimoji="1" lang="ja-JP" altLang="en-US" sz="1100" b="0" kern="1200">
              <a:solidFill>
                <a:srgbClr val="C00000"/>
              </a:solidFill>
              <a:latin typeface="+mn-ea"/>
              <a:ea typeface="+mn-ea"/>
            </a:rPr>
            <a:t>代表事業者</a:t>
          </a:r>
          <a:r>
            <a:rPr kumimoji="1" lang="ja-JP" altLang="en-US" sz="1100" b="0" kern="1200">
              <a:solidFill>
                <a:sysClr val="windowText" lastClr="000000"/>
              </a:solidFill>
              <a:latin typeface="+mn-ea"/>
              <a:ea typeface="+mn-ea"/>
            </a:rPr>
            <a:t>である場合チェックしてください。　                       </a:t>
          </a:r>
          <a:r>
            <a:rPr kumimoji="1" lang="ja-JP" altLang="en-US" sz="1100" b="0" kern="1200" baseline="0">
              <a:solidFill>
                <a:sysClr val="windowText" lastClr="000000"/>
              </a:solidFill>
              <a:latin typeface="+mn-ea"/>
              <a:ea typeface="+mn-ea"/>
            </a:rPr>
            <a:t>  　</a:t>
          </a:r>
          <a:r>
            <a:rPr kumimoji="1" lang="ja-JP" altLang="en-US" sz="1100" b="0" kern="1200">
              <a:solidFill>
                <a:sysClr val="windowText" lastClr="000000"/>
              </a:solidFill>
              <a:latin typeface="+mn-ea"/>
              <a:ea typeface="+mn-ea"/>
            </a:rPr>
            <a:t>→</a:t>
          </a:r>
        </a:p>
        <a:p>
          <a:pPr algn="l"/>
          <a:r>
            <a:rPr kumimoji="1" lang="ja-JP" altLang="en-US" sz="1100" b="0" kern="1200">
              <a:solidFill>
                <a:srgbClr val="C00000"/>
              </a:solidFill>
              <a:latin typeface="+mn-ea"/>
              <a:ea typeface="+mn-ea"/>
            </a:rPr>
            <a:t> 設計において、</a:t>
          </a:r>
          <a:r>
            <a:rPr kumimoji="1" lang="en-US" altLang="ja-JP" sz="1100" b="0" kern="1200">
              <a:solidFill>
                <a:sysClr val="windowText" lastClr="000000"/>
              </a:solidFill>
              <a:latin typeface="+mn-ea"/>
              <a:ea typeface="+mn-ea"/>
            </a:rPr>
            <a:t>BIM</a:t>
          </a:r>
          <a:r>
            <a:rPr kumimoji="1" lang="ja-JP" altLang="en-US" sz="1100" b="0" kern="1200">
              <a:solidFill>
                <a:sysClr val="windowText" lastClr="000000"/>
              </a:solidFill>
              <a:latin typeface="+mn-ea"/>
              <a:ea typeface="+mn-ea"/>
            </a:rPr>
            <a:t>図面審査を行う場合はチェックしてください。 →</a:t>
          </a:r>
        </a:p>
      </xdr:txBody>
    </xdr:sp>
    <xdr:clientData/>
  </xdr:twoCellAnchor>
  <mc:AlternateContent xmlns:mc="http://schemas.openxmlformats.org/markup-compatibility/2006">
    <mc:Choice xmlns:a14="http://schemas.microsoft.com/office/drawing/2010/main" Requires="a14">
      <xdr:twoCellAnchor editAs="oneCell">
        <xdr:from>
          <xdr:col>7</xdr:col>
          <xdr:colOff>1781175</xdr:colOff>
          <xdr:row>7</xdr:row>
          <xdr:rowOff>19050</xdr:rowOff>
        </xdr:from>
        <xdr:to>
          <xdr:col>8</xdr:col>
          <xdr:colOff>342900</xdr:colOff>
          <xdr:row>8</xdr:row>
          <xdr:rowOff>123825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6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133350</xdr:colOff>
      <xdr:row>2</xdr:row>
      <xdr:rowOff>19050</xdr:rowOff>
    </xdr:from>
    <xdr:to>
      <xdr:col>10</xdr:col>
      <xdr:colOff>666750</xdr:colOff>
      <xdr:row>3</xdr:row>
      <xdr:rowOff>190500</xdr:rowOff>
    </xdr:to>
    <xdr:sp macro="" textlink="">
      <xdr:nvSpPr>
        <xdr:cNvPr id="4" name="正方形/長方形 3">
          <a:extLst>
            <a:ext uri="{FF2B5EF4-FFF2-40B4-BE49-F238E27FC236}">
              <a16:creationId xmlns:a16="http://schemas.microsoft.com/office/drawing/2014/main" id="{A4C9131C-FAC9-4899-97C2-FE7BAB529C33}"/>
            </a:ext>
          </a:extLst>
        </xdr:cNvPr>
        <xdr:cNvSpPr/>
      </xdr:nvSpPr>
      <xdr:spPr>
        <a:xfrm>
          <a:off x="7410450" y="600075"/>
          <a:ext cx="8763000"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・同じ内容を複製（コピー）する際や、移動させる際には、</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p>
      </xdr:txBody>
    </xdr:sp>
    <xdr:clientData/>
  </xdr:twoCellAnchor>
  <mc:AlternateContent xmlns:mc="http://schemas.openxmlformats.org/markup-compatibility/2006">
    <mc:Choice xmlns:a14="http://schemas.microsoft.com/office/drawing/2010/main" Requires="a14">
      <xdr:twoCellAnchor editAs="oneCell">
        <xdr:from>
          <xdr:col>7</xdr:col>
          <xdr:colOff>1781175</xdr:colOff>
          <xdr:row>6</xdr:row>
          <xdr:rowOff>47625</xdr:rowOff>
        </xdr:from>
        <xdr:to>
          <xdr:col>8</xdr:col>
          <xdr:colOff>276225</xdr:colOff>
          <xdr:row>7</xdr:row>
          <xdr:rowOff>95250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6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152400</xdr:colOff>
      <xdr:row>15</xdr:row>
      <xdr:rowOff>76200</xdr:rowOff>
    </xdr:from>
    <xdr:to>
      <xdr:col>11</xdr:col>
      <xdr:colOff>643275</xdr:colOff>
      <xdr:row>17</xdr:row>
      <xdr:rowOff>142875</xdr:rowOff>
    </xdr:to>
    <xdr:sp macro="" textlink="">
      <xdr:nvSpPr>
        <xdr:cNvPr id="2" name="正方形/長方形 1">
          <a:extLst>
            <a:ext uri="{FF2B5EF4-FFF2-40B4-BE49-F238E27FC236}">
              <a16:creationId xmlns:a16="http://schemas.microsoft.com/office/drawing/2014/main" id="{5203240B-4CB4-42EA-84AD-243476564126}"/>
            </a:ext>
          </a:extLst>
        </xdr:cNvPr>
        <xdr:cNvSpPr/>
      </xdr:nvSpPr>
      <xdr:spPr>
        <a:xfrm>
          <a:off x="15659100" y="375285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10</xdr:col>
      <xdr:colOff>152400</xdr:colOff>
      <xdr:row>31</xdr:row>
      <xdr:rowOff>76200</xdr:rowOff>
    </xdr:from>
    <xdr:to>
      <xdr:col>11</xdr:col>
      <xdr:colOff>643275</xdr:colOff>
      <xdr:row>33</xdr:row>
      <xdr:rowOff>142875</xdr:rowOff>
    </xdr:to>
    <xdr:sp macro="" textlink="">
      <xdr:nvSpPr>
        <xdr:cNvPr id="5" name="正方形/長方形 4">
          <a:extLst>
            <a:ext uri="{FF2B5EF4-FFF2-40B4-BE49-F238E27FC236}">
              <a16:creationId xmlns:a16="http://schemas.microsoft.com/office/drawing/2014/main" id="{56A50C81-5F23-4F14-8A3A-A7852E7C02C3}"/>
            </a:ext>
          </a:extLst>
        </xdr:cNvPr>
        <xdr:cNvSpPr/>
      </xdr:nvSpPr>
      <xdr:spPr>
        <a:xfrm>
          <a:off x="15659100" y="7210425"/>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10</xdr:col>
      <xdr:colOff>152400</xdr:colOff>
      <xdr:row>47</xdr:row>
      <xdr:rowOff>76200</xdr:rowOff>
    </xdr:from>
    <xdr:to>
      <xdr:col>11</xdr:col>
      <xdr:colOff>643275</xdr:colOff>
      <xdr:row>49</xdr:row>
      <xdr:rowOff>142875</xdr:rowOff>
    </xdr:to>
    <xdr:sp macro="" textlink="">
      <xdr:nvSpPr>
        <xdr:cNvPr id="6" name="正方形/長方形 5">
          <a:extLst>
            <a:ext uri="{FF2B5EF4-FFF2-40B4-BE49-F238E27FC236}">
              <a16:creationId xmlns:a16="http://schemas.microsoft.com/office/drawing/2014/main" id="{779754C4-2B91-4557-9C8C-68F9F1A4CC06}"/>
            </a:ext>
          </a:extLst>
        </xdr:cNvPr>
        <xdr:cNvSpPr/>
      </xdr:nvSpPr>
      <xdr:spPr>
        <a:xfrm>
          <a:off x="15659100" y="106680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57150</xdr:colOff>
      <xdr:row>13</xdr:row>
      <xdr:rowOff>238125</xdr:rowOff>
    </xdr:from>
    <xdr:to>
      <xdr:col>7</xdr:col>
      <xdr:colOff>876300</xdr:colOff>
      <xdr:row>16</xdr:row>
      <xdr:rowOff>38100</xdr:rowOff>
    </xdr:to>
    <xdr:sp macro="" textlink="">
      <xdr:nvSpPr>
        <xdr:cNvPr id="9" name="正方形/長方形 8">
          <a:extLst>
            <a:ext uri="{FF2B5EF4-FFF2-40B4-BE49-F238E27FC236}">
              <a16:creationId xmlns:a16="http://schemas.microsoft.com/office/drawing/2014/main" id="{901F15BA-A59C-D2FA-0949-55CC2A4ECA35}"/>
            </a:ext>
          </a:extLst>
        </xdr:cNvPr>
        <xdr:cNvSpPr/>
      </xdr:nvSpPr>
      <xdr:spPr>
        <a:xfrm>
          <a:off x="361950" y="3390900"/>
          <a:ext cx="8801100" cy="62865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0" kern="1200">
              <a:solidFill>
                <a:sysClr val="windowText" lastClr="000000"/>
              </a:solidFill>
            </a:rPr>
            <a:t>※</a:t>
          </a:r>
          <a:r>
            <a:rPr kumimoji="1" lang="ja-JP" altLang="en-US" sz="1200" b="0" kern="1200">
              <a:solidFill>
                <a:sysClr val="windowText" lastClr="000000"/>
              </a:solidFill>
            </a:rPr>
            <a:t>導入初期の</a:t>
          </a:r>
          <a:r>
            <a:rPr kumimoji="1" lang="en-US" altLang="ja-JP" sz="1200" b="0" kern="1200">
              <a:solidFill>
                <a:sysClr val="windowText" lastClr="000000"/>
              </a:solidFill>
            </a:rPr>
            <a:t>BIM</a:t>
          </a:r>
          <a:r>
            <a:rPr kumimoji="1" lang="ja-JP" altLang="en-US" sz="1200" b="0" kern="1200">
              <a:solidFill>
                <a:sysClr val="windowText" lastClr="000000"/>
              </a:solidFill>
            </a:rPr>
            <a:t>モデル作成に係る</a:t>
          </a:r>
          <a:r>
            <a:rPr kumimoji="1" lang="en-US" altLang="ja-JP" sz="1200" b="0" kern="1200">
              <a:solidFill>
                <a:sysClr val="windowText" lastClr="000000"/>
              </a:solidFill>
            </a:rPr>
            <a:t>BIM</a:t>
          </a:r>
          <a:r>
            <a:rPr kumimoji="1" lang="ja-JP" altLang="en-US" sz="1200" b="0" kern="1200">
              <a:solidFill>
                <a:sysClr val="windowText" lastClr="000000"/>
              </a:solidFill>
            </a:rPr>
            <a:t>モデラーの配置に係る費用については、外部委託は補助対象外です。</a:t>
          </a:r>
        </a:p>
      </xdr:txBody>
    </xdr:sp>
    <xdr:clientData/>
  </xdr:twoCellAnchor>
  <xdr:twoCellAnchor>
    <xdr:from>
      <xdr:col>7</xdr:col>
      <xdr:colOff>342900</xdr:colOff>
      <xdr:row>5</xdr:row>
      <xdr:rowOff>200025</xdr:rowOff>
    </xdr:from>
    <xdr:to>
      <xdr:col>11</xdr:col>
      <xdr:colOff>247650</xdr:colOff>
      <xdr:row>8</xdr:row>
      <xdr:rowOff>200025</xdr:rowOff>
    </xdr:to>
    <xdr:sp macro="" textlink="">
      <xdr:nvSpPr>
        <xdr:cNvPr id="2" name="正方形/長方形 1">
          <a:extLst>
            <a:ext uri="{FF2B5EF4-FFF2-40B4-BE49-F238E27FC236}">
              <a16:creationId xmlns:a16="http://schemas.microsoft.com/office/drawing/2014/main" id="{97F4F6B9-41B2-4D34-A873-01CEE6C2B63A}"/>
            </a:ext>
          </a:extLst>
        </xdr:cNvPr>
        <xdr:cNvSpPr/>
      </xdr:nvSpPr>
      <xdr:spPr>
        <a:xfrm>
          <a:off x="8248650" y="1466850"/>
          <a:ext cx="5314950" cy="685800"/>
        </a:xfrm>
        <a:prstGeom prst="rect">
          <a:avLst/>
        </a:prstGeom>
        <a:noFill/>
        <a:ln w="25400" cmpd="db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kern="1200">
              <a:solidFill>
                <a:srgbClr val="C00000"/>
              </a:solidFill>
              <a:latin typeface="+mn-ea"/>
              <a:ea typeface="+mn-ea"/>
            </a:rPr>
            <a:t> </a:t>
          </a:r>
          <a:r>
            <a:rPr kumimoji="1" lang="ja-JP" altLang="en-US" sz="1100" b="0" kern="1200">
              <a:solidFill>
                <a:srgbClr val="C00000"/>
              </a:solidFill>
              <a:latin typeface="+mn-ea"/>
              <a:ea typeface="+mn-ea"/>
            </a:rPr>
            <a:t>代表事業者</a:t>
          </a:r>
          <a:r>
            <a:rPr kumimoji="1" lang="ja-JP" altLang="en-US" sz="1100" b="0" kern="1200">
              <a:solidFill>
                <a:sysClr val="windowText" lastClr="000000"/>
              </a:solidFill>
              <a:latin typeface="+mn-ea"/>
              <a:ea typeface="+mn-ea"/>
            </a:rPr>
            <a:t>である場合チェックしてください。</a:t>
          </a:r>
          <a:r>
            <a:rPr kumimoji="1" lang="ja-JP" altLang="en-US" sz="1100" b="1" kern="1200">
              <a:solidFill>
                <a:sysClr val="windowText" lastClr="000000"/>
              </a:solidFill>
              <a:latin typeface="+mn-ea"/>
              <a:ea typeface="+mn-ea"/>
            </a:rPr>
            <a:t>　                         　→</a:t>
          </a:r>
        </a:p>
        <a:p>
          <a:pPr algn="l"/>
          <a:r>
            <a:rPr kumimoji="1" lang="ja-JP" altLang="en-US" sz="1100" b="0" kern="1200" baseline="0">
              <a:solidFill>
                <a:srgbClr val="C00000"/>
              </a:solidFill>
              <a:latin typeface="+mn-ea"/>
              <a:ea typeface="+mn-ea"/>
            </a:rPr>
            <a:t> </a:t>
          </a:r>
          <a:r>
            <a:rPr kumimoji="1" lang="ja-JP" altLang="en-US" sz="1100" b="0" kern="1200">
              <a:solidFill>
                <a:srgbClr val="C00000"/>
              </a:solidFill>
              <a:latin typeface="+mn-ea"/>
              <a:ea typeface="+mn-ea"/>
            </a:rPr>
            <a:t>設計において、</a:t>
          </a:r>
          <a:r>
            <a:rPr kumimoji="1" lang="en-US" altLang="ja-JP" sz="1100" b="0" kern="1200">
              <a:solidFill>
                <a:sysClr val="windowText" lastClr="000000"/>
              </a:solidFill>
              <a:latin typeface="+mn-ea"/>
              <a:ea typeface="+mn-ea"/>
            </a:rPr>
            <a:t>BIM</a:t>
          </a:r>
          <a:r>
            <a:rPr kumimoji="1" lang="ja-JP" altLang="en-US" sz="1100" b="0" kern="1200">
              <a:solidFill>
                <a:sysClr val="windowText" lastClr="000000"/>
              </a:solidFill>
              <a:latin typeface="+mn-ea"/>
              <a:ea typeface="+mn-ea"/>
            </a:rPr>
            <a:t>図面審査を行う場合はチェックしてください。 →</a:t>
          </a:r>
        </a:p>
      </xdr:txBody>
    </xdr:sp>
    <xdr:clientData/>
  </xdr:twoCellAnchor>
  <mc:AlternateContent xmlns:mc="http://schemas.openxmlformats.org/markup-compatibility/2006">
    <mc:Choice xmlns:a14="http://schemas.microsoft.com/office/drawing/2010/main" Requires="a14">
      <xdr:twoCellAnchor editAs="oneCell">
        <xdr:from>
          <xdr:col>10</xdr:col>
          <xdr:colOff>1104900</xdr:colOff>
          <xdr:row>6</xdr:row>
          <xdr:rowOff>180975</xdr:rowOff>
        </xdr:from>
        <xdr:to>
          <xdr:col>11</xdr:col>
          <xdr:colOff>47625</xdr:colOff>
          <xdr:row>8</xdr:row>
          <xdr:rowOff>190500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7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76200</xdr:colOff>
      <xdr:row>2</xdr:row>
      <xdr:rowOff>19050</xdr:rowOff>
    </xdr:from>
    <xdr:to>
      <xdr:col>13</xdr:col>
      <xdr:colOff>723900</xdr:colOff>
      <xdr:row>3</xdr:row>
      <xdr:rowOff>190500</xdr:rowOff>
    </xdr:to>
    <xdr:sp macro="" textlink="">
      <xdr:nvSpPr>
        <xdr:cNvPr id="3" name="正方形/長方形 2">
          <a:extLst>
            <a:ext uri="{FF2B5EF4-FFF2-40B4-BE49-F238E27FC236}">
              <a16:creationId xmlns:a16="http://schemas.microsoft.com/office/drawing/2014/main" id="{B72CCB01-6B69-46C8-8E6C-10A67C74261C}"/>
            </a:ext>
          </a:extLst>
        </xdr:cNvPr>
        <xdr:cNvSpPr/>
      </xdr:nvSpPr>
      <xdr:spPr>
        <a:xfrm>
          <a:off x="7981950" y="600075"/>
          <a:ext cx="8715375"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kern="1200">
              <a:solidFill>
                <a:sysClr val="windowText" lastClr="000000"/>
              </a:solidFill>
            </a:rPr>
            <a:t>・同じ内容を複製（コピー）する際や、移動させる際には、</a:t>
          </a:r>
          <a:r>
            <a:rPr kumimoji="1" lang="en-US" altLang="ja-JP" sz="1050" b="1" kern="1200">
              <a:solidFill>
                <a:srgbClr val="C00000"/>
              </a:solidFill>
            </a:rPr>
            <a:t>【</a:t>
          </a:r>
          <a:r>
            <a:rPr kumimoji="1" lang="ja-JP" altLang="en-US" sz="1050" b="1" kern="1200">
              <a:solidFill>
                <a:srgbClr val="C00000"/>
              </a:solidFill>
            </a:rPr>
            <a:t>コピー</a:t>
          </a:r>
          <a:r>
            <a:rPr kumimoji="1" lang="en-US" altLang="ja-JP" sz="1050" b="1" kern="1200">
              <a:solidFill>
                <a:srgbClr val="C00000"/>
              </a:solidFill>
            </a:rPr>
            <a:t>】→【</a:t>
          </a:r>
          <a:r>
            <a:rPr kumimoji="1" lang="ja-JP" altLang="en-US" sz="1050" b="1" kern="1200">
              <a:solidFill>
                <a:srgbClr val="C00000"/>
              </a:solidFill>
            </a:rPr>
            <a:t>値貼り付け</a:t>
          </a:r>
          <a:r>
            <a:rPr kumimoji="1" lang="en-US" altLang="ja-JP" sz="1050" b="1" kern="1200">
              <a:solidFill>
                <a:srgbClr val="C00000"/>
              </a:solidFill>
            </a:rPr>
            <a:t>】</a:t>
          </a:r>
          <a:r>
            <a:rPr kumimoji="1" lang="ja-JP" altLang="en-US" sz="1050" b="1" kern="1200">
              <a:solidFill>
                <a:srgbClr val="C00000"/>
              </a:solidFill>
            </a:rPr>
            <a:t>を行ってください（切り取り不可）。</a:t>
          </a:r>
        </a:p>
      </xdr:txBody>
    </xdr:sp>
    <xdr:clientData/>
  </xdr:twoCellAnchor>
  <mc:AlternateContent xmlns:mc="http://schemas.openxmlformats.org/markup-compatibility/2006">
    <mc:Choice xmlns:a14="http://schemas.microsoft.com/office/drawing/2010/main" Requires="a14">
      <xdr:twoCellAnchor editAs="oneCell">
        <xdr:from>
          <xdr:col>10</xdr:col>
          <xdr:colOff>1104900</xdr:colOff>
          <xdr:row>5</xdr:row>
          <xdr:rowOff>219075</xdr:rowOff>
        </xdr:from>
        <xdr:to>
          <xdr:col>11</xdr:col>
          <xdr:colOff>47625</xdr:colOff>
          <xdr:row>7</xdr:row>
          <xdr:rowOff>133350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7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400050</xdr:colOff>
      <xdr:row>20</xdr:row>
      <xdr:rowOff>76200</xdr:rowOff>
    </xdr:from>
    <xdr:to>
      <xdr:col>12</xdr:col>
      <xdr:colOff>881400</xdr:colOff>
      <xdr:row>22</xdr:row>
      <xdr:rowOff>142875</xdr:rowOff>
    </xdr:to>
    <xdr:sp macro="" textlink="">
      <xdr:nvSpPr>
        <xdr:cNvPr id="4" name="正方形/長方形 3">
          <a:extLst>
            <a:ext uri="{FF2B5EF4-FFF2-40B4-BE49-F238E27FC236}">
              <a16:creationId xmlns:a16="http://schemas.microsoft.com/office/drawing/2014/main" id="{13E1E094-581E-42AB-956F-7502E929ABCB}"/>
            </a:ext>
          </a:extLst>
        </xdr:cNvPr>
        <xdr:cNvSpPr/>
      </xdr:nvSpPr>
      <xdr:spPr>
        <a:xfrm>
          <a:off x="13716000" y="5229225"/>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11</xdr:col>
      <xdr:colOff>400050</xdr:colOff>
      <xdr:row>39</xdr:row>
      <xdr:rowOff>76200</xdr:rowOff>
    </xdr:from>
    <xdr:to>
      <xdr:col>12</xdr:col>
      <xdr:colOff>881400</xdr:colOff>
      <xdr:row>41</xdr:row>
      <xdr:rowOff>142875</xdr:rowOff>
    </xdr:to>
    <xdr:sp macro="" textlink="">
      <xdr:nvSpPr>
        <xdr:cNvPr id="5" name="正方形/長方形 4">
          <a:extLst>
            <a:ext uri="{FF2B5EF4-FFF2-40B4-BE49-F238E27FC236}">
              <a16:creationId xmlns:a16="http://schemas.microsoft.com/office/drawing/2014/main" id="{ECAE9311-438D-4D1E-9F61-916DD6208332}"/>
            </a:ext>
          </a:extLst>
        </xdr:cNvPr>
        <xdr:cNvSpPr/>
      </xdr:nvSpPr>
      <xdr:spPr>
        <a:xfrm>
          <a:off x="13716000" y="929640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133350</xdr:colOff>
      <xdr:row>2</xdr:row>
      <xdr:rowOff>19050</xdr:rowOff>
    </xdr:from>
    <xdr:to>
      <xdr:col>10</xdr:col>
      <xdr:colOff>666750</xdr:colOff>
      <xdr:row>4</xdr:row>
      <xdr:rowOff>133350</xdr:rowOff>
    </xdr:to>
    <xdr:sp macro="" textlink="">
      <xdr:nvSpPr>
        <xdr:cNvPr id="2" name="正方形/長方形 1">
          <a:extLst>
            <a:ext uri="{FF2B5EF4-FFF2-40B4-BE49-F238E27FC236}">
              <a16:creationId xmlns:a16="http://schemas.microsoft.com/office/drawing/2014/main" id="{2BAD4CE8-CFF1-49C1-AA2A-74F537E44441}"/>
            </a:ext>
          </a:extLst>
        </xdr:cNvPr>
        <xdr:cNvSpPr/>
      </xdr:nvSpPr>
      <xdr:spPr>
        <a:xfrm>
          <a:off x="7410450" y="600075"/>
          <a:ext cx="8763000" cy="571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・同じ内容を複製（コピー）する際や、移動させる際には、</a:t>
          </a:r>
          <a:r>
            <a:rPr kumimoji="1" lang="en-US" altLang="ja-JP" sz="1100" b="1" kern="1200">
              <a:solidFill>
                <a:srgbClr val="C00000"/>
              </a:solidFill>
            </a:rPr>
            <a:t>【</a:t>
          </a:r>
          <a:r>
            <a:rPr kumimoji="1" lang="ja-JP" altLang="en-US" sz="1100" b="1" kern="1200">
              <a:solidFill>
                <a:srgbClr val="C00000"/>
              </a:solidFill>
            </a:rPr>
            <a:t>コピー</a:t>
          </a:r>
          <a:r>
            <a:rPr kumimoji="1" lang="en-US" altLang="ja-JP" sz="1100" b="1" kern="1200">
              <a:solidFill>
                <a:srgbClr val="C00000"/>
              </a:solidFill>
            </a:rPr>
            <a:t>】→【</a:t>
          </a:r>
          <a:r>
            <a:rPr kumimoji="1" lang="ja-JP" altLang="en-US" sz="1100" b="1" kern="1200">
              <a:solidFill>
                <a:srgbClr val="C00000"/>
              </a:solidFill>
            </a:rPr>
            <a:t>値貼り付け</a:t>
          </a:r>
          <a:r>
            <a:rPr kumimoji="1" lang="en-US" altLang="ja-JP" sz="1100" b="1" kern="1200">
              <a:solidFill>
                <a:srgbClr val="C00000"/>
              </a:solidFill>
            </a:rPr>
            <a:t>】</a:t>
          </a:r>
          <a:r>
            <a:rPr kumimoji="1" lang="ja-JP" altLang="en-US" sz="1100" b="1" kern="1200">
              <a:solidFill>
                <a:srgbClr val="C00000"/>
              </a:solidFill>
            </a:rPr>
            <a:t>を行ってください（切り取り不可）。</a:t>
          </a:r>
          <a:endParaRPr kumimoji="1" lang="en-US" altLang="ja-JP" sz="1100" b="1" kern="1200">
            <a:solidFill>
              <a:srgbClr val="C00000"/>
            </a:solidFill>
          </a:endParaRPr>
        </a:p>
        <a:p>
          <a:pPr algn="l"/>
          <a:r>
            <a:rPr kumimoji="1" lang="ja-JP" altLang="en-US" sz="1100" b="0" kern="1200">
              <a:solidFill>
                <a:sysClr val="windowText" lastClr="000000"/>
              </a:solidFill>
              <a:latin typeface="+mn-ea"/>
              <a:ea typeface="+mn-ea"/>
            </a:rPr>
            <a:t>・</a:t>
          </a:r>
          <a:r>
            <a:rPr kumimoji="1" lang="en-US" altLang="ja-JP" sz="1100" b="0" kern="1200">
              <a:solidFill>
                <a:sysClr val="windowText" lastClr="000000"/>
              </a:solidFill>
              <a:latin typeface="+mn-ea"/>
              <a:ea typeface="+mn-ea"/>
            </a:rPr>
            <a:t>CO₂</a:t>
          </a:r>
          <a:r>
            <a:rPr kumimoji="1" lang="ja-JP" altLang="en-US" sz="1100" b="0" kern="1200">
              <a:solidFill>
                <a:sysClr val="windowText" lastClr="000000"/>
              </a:solidFill>
              <a:latin typeface="+mn-ea"/>
              <a:ea typeface="+mn-ea"/>
            </a:rPr>
            <a:t>原単位等の数はスピンボタンを使用せず直接入力することも可能です。</a:t>
          </a:r>
        </a:p>
        <a:p>
          <a:pPr algn="l"/>
          <a:endParaRPr kumimoji="1" lang="ja-JP" altLang="en-US" sz="1100" b="1" kern="1200">
            <a:solidFill>
              <a:srgbClr val="C00000"/>
            </a:solidFill>
          </a:endParaRPr>
        </a:p>
      </xdr:txBody>
    </xdr:sp>
    <xdr:clientData/>
  </xdr:twoCellAnchor>
  <xdr:twoCellAnchor>
    <xdr:from>
      <xdr:col>10</xdr:col>
      <xdr:colOff>152400</xdr:colOff>
      <xdr:row>15</xdr:row>
      <xdr:rowOff>85725</xdr:rowOff>
    </xdr:from>
    <xdr:to>
      <xdr:col>11</xdr:col>
      <xdr:colOff>643275</xdr:colOff>
      <xdr:row>17</xdr:row>
      <xdr:rowOff>152400</xdr:rowOff>
    </xdr:to>
    <xdr:sp macro="" textlink="">
      <xdr:nvSpPr>
        <xdr:cNvPr id="3" name="正方形/長方形 2">
          <a:extLst>
            <a:ext uri="{FF2B5EF4-FFF2-40B4-BE49-F238E27FC236}">
              <a16:creationId xmlns:a16="http://schemas.microsoft.com/office/drawing/2014/main" id="{091F3AB5-D6BD-4FDA-ABA9-F3FD529909A0}"/>
            </a:ext>
          </a:extLst>
        </xdr:cNvPr>
        <xdr:cNvSpPr/>
      </xdr:nvSpPr>
      <xdr:spPr>
        <a:xfrm>
          <a:off x="15659100" y="3743325"/>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xdr:twoCellAnchor>
    <xdr:from>
      <xdr:col>10</xdr:col>
      <xdr:colOff>152400</xdr:colOff>
      <xdr:row>31</xdr:row>
      <xdr:rowOff>66675</xdr:rowOff>
    </xdr:from>
    <xdr:to>
      <xdr:col>11</xdr:col>
      <xdr:colOff>643275</xdr:colOff>
      <xdr:row>33</xdr:row>
      <xdr:rowOff>133350</xdr:rowOff>
    </xdr:to>
    <xdr:sp macro="" textlink="">
      <xdr:nvSpPr>
        <xdr:cNvPr id="4" name="正方形/長方形 3">
          <a:extLst>
            <a:ext uri="{FF2B5EF4-FFF2-40B4-BE49-F238E27FC236}">
              <a16:creationId xmlns:a16="http://schemas.microsoft.com/office/drawing/2014/main" id="{F6AC0909-1AB7-48DD-9DE9-6A37331B0589}"/>
            </a:ext>
          </a:extLst>
        </xdr:cNvPr>
        <xdr:cNvSpPr/>
      </xdr:nvSpPr>
      <xdr:spPr>
        <a:xfrm>
          <a:off x="15659100" y="7181850"/>
          <a:ext cx="1872000" cy="466725"/>
        </a:xfrm>
        <a:prstGeom prst="rect">
          <a:avLst/>
        </a:prstGeom>
        <a:solidFill>
          <a:schemeClr val="bg1">
            <a:lumMod val="8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50" kern="1200">
              <a:solidFill>
                <a:sysClr val="windowText" lastClr="000000"/>
              </a:solidFill>
              <a:latin typeface="+mn-ea"/>
              <a:ea typeface="+mn-ea"/>
            </a:rPr>
            <a:t>交付申請では記載しません。</a:t>
          </a:r>
        </a:p>
      </xdr:txBody>
    </xdr:sp>
    <xdr:clientData/>
  </xdr:twoCellAnchor>
  <mc:AlternateContent xmlns:mc="http://schemas.openxmlformats.org/markup-compatibility/2006">
    <mc:Choice xmlns:a14="http://schemas.microsoft.com/office/drawing/2010/main" Requires="a14">
      <xdr:twoCellAnchor>
        <xdr:from>
          <xdr:col>7</xdr:col>
          <xdr:colOff>161925</xdr:colOff>
          <xdr:row>5</xdr:row>
          <xdr:rowOff>142875</xdr:rowOff>
        </xdr:from>
        <xdr:to>
          <xdr:col>7</xdr:col>
          <xdr:colOff>523875</xdr:colOff>
          <xdr:row>8</xdr:row>
          <xdr:rowOff>104775</xdr:rowOff>
        </xdr:to>
        <xdr:sp macro="" textlink="">
          <xdr:nvSpPr>
            <xdr:cNvPr id="15372" name="Spinner 12" hidden="1">
              <a:extLst>
                <a:ext uri="{63B3BB69-23CF-44E3-9099-C40C66FF867C}">
                  <a14:compatExt spid="_x0000_s15372"/>
                </a:ext>
                <a:ext uri="{FF2B5EF4-FFF2-40B4-BE49-F238E27FC236}">
                  <a16:creationId xmlns:a16="http://schemas.microsoft.com/office/drawing/2014/main" id="{00000000-0008-0000-0800-00000C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取得価格に以下の表に定める率を乗じたもの" connectionId="1" xr16:uid="{00000000-0016-0000-0D00-000000000000}"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kern="1200"/>
        </a:defPPr>
      </a:lstStyle>
      <a:style>
        <a:lnRef idx="2">
          <a:schemeClr val="dk1"/>
        </a:lnRef>
        <a:fillRef idx="1">
          <a:schemeClr val="lt1"/>
        </a:fillRef>
        <a:effectRef idx="0">
          <a:schemeClr val="dk1"/>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9.xml"/><Relationship Id="rId4" Type="http://schemas.openxmlformats.org/officeDocument/2006/relationships/ctrlProp" Target="../ctrlProps/ctrlProp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5.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6.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J66"/>
  <sheetViews>
    <sheetView showGridLines="0" tabSelected="1" zoomScaleNormal="100" zoomScaleSheetLayoutView="100" workbookViewId="0">
      <selection activeCell="D3" sqref="D3:E3"/>
    </sheetView>
  </sheetViews>
  <sheetFormatPr defaultColWidth="9" defaultRowHeight="15" customHeight="1"/>
  <cols>
    <col min="1" max="1" width="4" style="186" customWidth="1"/>
    <col min="2" max="2" width="9.625" style="186" customWidth="1"/>
    <col min="3" max="3" width="27.25" style="186" bestFit="1" customWidth="1"/>
    <col min="4" max="5" width="22.375" style="186" customWidth="1"/>
    <col min="6" max="6" width="11.125" style="186" customWidth="1"/>
    <col min="7" max="7" width="12.375" style="186" hidden="1" customWidth="1"/>
    <col min="8" max="8" width="6.5" style="186" customWidth="1"/>
    <col min="9" max="9" width="13.125" style="186" customWidth="1"/>
    <col min="10" max="10" width="8.25" style="186" customWidth="1"/>
    <col min="11" max="11" width="11.625" style="186" customWidth="1"/>
    <col min="12" max="12" width="12.375" style="186" customWidth="1"/>
    <col min="13" max="13" width="11.625" style="186" customWidth="1"/>
    <col min="14" max="14" width="10.875" style="186" customWidth="1"/>
    <col min="15" max="15" width="8.875" style="186" customWidth="1"/>
    <col min="16" max="16" width="11.875" style="186" customWidth="1"/>
    <col min="17" max="17" width="12.25" style="186" customWidth="1"/>
    <col min="18" max="18" width="11.375" style="186" bestFit="1" customWidth="1"/>
    <col min="19" max="19" width="11.875" style="186" customWidth="1"/>
    <col min="20" max="20" width="11.375" style="186" bestFit="1" customWidth="1"/>
    <col min="21" max="26" width="8.625" style="186" hidden="1" customWidth="1"/>
    <col min="27" max="27" width="7.375" style="186" customWidth="1"/>
    <col min="28" max="28" width="7.5" style="186" customWidth="1"/>
    <col min="29" max="29" width="10.5" style="188" customWidth="1"/>
    <col min="30" max="30" width="10.25" style="188" customWidth="1"/>
    <col min="31" max="31" width="11.5" style="188" customWidth="1"/>
    <col min="32" max="32" width="11.625" style="188" bestFit="1" customWidth="1"/>
    <col min="33" max="33" width="10.5" style="188" bestFit="1" customWidth="1"/>
    <col min="34" max="36" width="11.625" style="188" customWidth="1"/>
    <col min="37" max="37" width="15.25" style="186" customWidth="1"/>
    <col min="38" max="38" width="18.125" style="186" bestFit="1" customWidth="1"/>
    <col min="39" max="40" width="21" style="186" bestFit="1" customWidth="1"/>
    <col min="41" max="42" width="16.625" style="186" customWidth="1"/>
    <col min="43" max="43" width="10.625" style="186" customWidth="1"/>
    <col min="44" max="16384" width="9" style="186"/>
  </cols>
  <sheetData>
    <row r="1" spans="1:36" ht="27.75" customHeight="1">
      <c r="B1" s="246" t="s">
        <v>1112</v>
      </c>
      <c r="C1" s="246"/>
      <c r="D1" s="246"/>
      <c r="E1" s="246"/>
      <c r="K1" s="187"/>
      <c r="L1" s="187"/>
      <c r="M1" s="187"/>
      <c r="N1" s="187"/>
      <c r="O1" s="187"/>
      <c r="P1" s="187"/>
      <c r="Q1" s="187"/>
      <c r="AJ1" s="189"/>
    </row>
    <row r="2" spans="1:36" s="190" customFormat="1" ht="18" customHeight="1">
      <c r="B2" s="247"/>
      <c r="C2" s="191"/>
      <c r="D2" s="191"/>
      <c r="E2" s="191"/>
      <c r="F2" s="191"/>
      <c r="G2" s="191"/>
      <c r="H2" s="191"/>
      <c r="I2" s="191"/>
      <c r="J2" s="191"/>
      <c r="K2" s="192"/>
      <c r="L2" s="192"/>
      <c r="M2" s="192"/>
      <c r="N2" s="192"/>
      <c r="O2" s="192"/>
      <c r="P2" s="192"/>
      <c r="Q2" s="192"/>
      <c r="AC2" s="191"/>
      <c r="AD2" s="191"/>
      <c r="AE2" s="191"/>
      <c r="AF2" s="191"/>
      <c r="AG2" s="191"/>
      <c r="AI2" s="463" t="str">
        <f>補助対象リスト!$G$2</f>
        <v>2026/08/05更新</v>
      </c>
      <c r="AJ2" s="463"/>
    </row>
    <row r="3" spans="1:36" ht="18" customHeight="1">
      <c r="B3" s="428" t="s">
        <v>15</v>
      </c>
      <c r="C3" s="428"/>
      <c r="D3" s="437"/>
      <c r="E3" s="438"/>
      <c r="F3" s="191"/>
      <c r="G3" s="191"/>
      <c r="H3" s="188"/>
      <c r="I3" s="188"/>
      <c r="J3" s="188"/>
    </row>
    <row r="4" spans="1:36" ht="18" customHeight="1" thickBot="1">
      <c r="B4" s="428" t="s">
        <v>14</v>
      </c>
      <c r="C4" s="439"/>
      <c r="D4" s="429" t="s">
        <v>1104</v>
      </c>
      <c r="E4" s="430"/>
      <c r="F4" s="422"/>
      <c r="G4" s="423"/>
      <c r="H4" s="423"/>
      <c r="I4" s="423"/>
      <c r="J4" s="423"/>
      <c r="AH4" s="472" t="s">
        <v>174</v>
      </c>
      <c r="AI4" s="472"/>
      <c r="AJ4" s="472"/>
    </row>
    <row r="5" spans="1:36" ht="18" customHeight="1" thickBot="1">
      <c r="B5" s="428" t="s">
        <v>168</v>
      </c>
      <c r="C5" s="428"/>
      <c r="D5" s="440"/>
      <c r="E5" s="441"/>
      <c r="F5" s="191" t="s">
        <v>1043</v>
      </c>
      <c r="G5" s="191"/>
      <c r="K5" s="187"/>
      <c r="L5" s="187"/>
      <c r="M5" s="187"/>
      <c r="AH5" s="186"/>
      <c r="AI5" s="128"/>
      <c r="AJ5" s="341"/>
    </row>
    <row r="6" spans="1:36" ht="18" customHeight="1">
      <c r="B6" s="428" t="s">
        <v>170</v>
      </c>
      <c r="C6" s="428"/>
      <c r="D6" s="429" t="s">
        <v>1104</v>
      </c>
      <c r="E6" s="430"/>
      <c r="F6" s="424"/>
      <c r="G6" s="425"/>
      <c r="H6" s="425"/>
      <c r="I6" s="425"/>
      <c r="K6" s="187"/>
      <c r="L6" s="187"/>
      <c r="M6" s="187"/>
    </row>
    <row r="7" spans="1:36" ht="18" customHeight="1">
      <c r="B7" s="428" t="s">
        <v>1046</v>
      </c>
      <c r="C7" s="428"/>
      <c r="D7" s="435"/>
      <c r="E7" s="436"/>
      <c r="F7" s="191"/>
      <c r="G7" s="191"/>
    </row>
    <row r="8" spans="1:36" ht="18" customHeight="1">
      <c r="B8" s="431" t="s">
        <v>969</v>
      </c>
      <c r="C8" s="432"/>
      <c r="D8" s="183" t="s">
        <v>987</v>
      </c>
      <c r="E8" s="184" t="s">
        <v>1042</v>
      </c>
      <c r="F8" s="191"/>
      <c r="G8" s="191"/>
    </row>
    <row r="9" spans="1:36" ht="18" customHeight="1">
      <c r="B9" s="433"/>
      <c r="C9" s="434"/>
      <c r="D9" s="185"/>
      <c r="E9" s="180"/>
      <c r="F9" s="422"/>
      <c r="G9" s="426"/>
      <c r="H9" s="426"/>
      <c r="I9" s="426"/>
      <c r="J9" s="426"/>
      <c r="K9" s="426"/>
    </row>
    <row r="10" spans="1:36" ht="20.25" customHeight="1">
      <c r="D10" s="196"/>
      <c r="F10" s="427"/>
      <c r="G10" s="427"/>
      <c r="H10" s="427"/>
      <c r="I10" s="427"/>
      <c r="J10" s="427"/>
      <c r="K10" s="427"/>
    </row>
    <row r="11" spans="1:36" s="190" customFormat="1" ht="33" customHeight="1">
      <c r="A11" s="420" t="s">
        <v>1167</v>
      </c>
      <c r="B11" s="420"/>
      <c r="C11" s="420"/>
      <c r="D11" s="420"/>
      <c r="E11" s="420"/>
      <c r="F11" s="420"/>
      <c r="G11" s="420"/>
      <c r="H11" s="420"/>
      <c r="I11" s="420"/>
      <c r="J11" s="420"/>
      <c r="K11" s="420"/>
      <c r="L11" s="420"/>
      <c r="M11" s="420"/>
      <c r="N11" s="420"/>
      <c r="O11" s="420"/>
      <c r="P11" s="420"/>
      <c r="Q11" s="420"/>
      <c r="R11" s="420"/>
      <c r="AC11" s="191"/>
      <c r="AD11" s="191"/>
      <c r="AE11" s="191"/>
      <c r="AF11" s="191"/>
      <c r="AG11" s="191"/>
      <c r="AH11" s="191"/>
      <c r="AI11" s="191"/>
      <c r="AJ11" s="191"/>
    </row>
    <row r="12" spans="1:36" ht="27.75" customHeight="1">
      <c r="A12" s="415"/>
      <c r="B12" s="412" t="s">
        <v>8</v>
      </c>
      <c r="C12" s="412" t="s">
        <v>7</v>
      </c>
      <c r="D12" s="418" t="s">
        <v>1039</v>
      </c>
      <c r="E12" s="412" t="s">
        <v>13</v>
      </c>
      <c r="F12" s="412" t="s">
        <v>522</v>
      </c>
      <c r="G12" s="412" t="s">
        <v>586</v>
      </c>
      <c r="H12" s="412" t="s">
        <v>12</v>
      </c>
      <c r="I12" s="414" t="s">
        <v>1196</v>
      </c>
      <c r="J12" s="412" t="s">
        <v>523</v>
      </c>
      <c r="K12" s="414" t="s">
        <v>1182</v>
      </c>
      <c r="L12" s="414" t="s">
        <v>1105</v>
      </c>
      <c r="M12" s="414" t="s">
        <v>1183</v>
      </c>
      <c r="N12" s="455" t="s">
        <v>5</v>
      </c>
      <c r="O12" s="460"/>
      <c r="P12" s="442" t="s">
        <v>524</v>
      </c>
      <c r="Q12" s="411" t="s">
        <v>161</v>
      </c>
      <c r="R12" s="411"/>
      <c r="S12" s="458" t="s">
        <v>4</v>
      </c>
      <c r="T12" s="459"/>
      <c r="U12" s="197"/>
      <c r="V12" s="453" t="s">
        <v>173</v>
      </c>
      <c r="W12" s="454"/>
      <c r="X12" s="198"/>
      <c r="Y12" s="411" t="s">
        <v>587</v>
      </c>
      <c r="Z12" s="411"/>
      <c r="AA12" s="411" t="s">
        <v>588</v>
      </c>
      <c r="AB12" s="411"/>
      <c r="AC12" s="455" t="s">
        <v>1201</v>
      </c>
      <c r="AD12" s="456"/>
      <c r="AE12" s="456"/>
      <c r="AF12" s="457"/>
      <c r="AG12" s="455" t="s">
        <v>1202</v>
      </c>
      <c r="AH12" s="456"/>
      <c r="AI12" s="456"/>
      <c r="AJ12" s="457"/>
    </row>
    <row r="13" spans="1:36" ht="30.75" customHeight="1">
      <c r="A13" s="415"/>
      <c r="B13" s="413"/>
      <c r="C13" s="413"/>
      <c r="D13" s="419"/>
      <c r="E13" s="413"/>
      <c r="F13" s="413"/>
      <c r="G13" s="413"/>
      <c r="H13" s="413"/>
      <c r="I13" s="413"/>
      <c r="J13" s="413"/>
      <c r="K13" s="413"/>
      <c r="L13" s="413"/>
      <c r="M13" s="413"/>
      <c r="N13" s="199"/>
      <c r="O13" s="199" t="s">
        <v>3</v>
      </c>
      <c r="P13" s="417"/>
      <c r="Q13" s="200" t="s">
        <v>2</v>
      </c>
      <c r="R13" s="200" t="s">
        <v>1</v>
      </c>
      <c r="S13" s="200" t="s">
        <v>2</v>
      </c>
      <c r="T13" s="200" t="s">
        <v>1</v>
      </c>
      <c r="U13" s="200" t="s">
        <v>176</v>
      </c>
      <c r="V13" s="200" t="s">
        <v>2</v>
      </c>
      <c r="W13" s="200" t="s">
        <v>1</v>
      </c>
      <c r="X13" s="200" t="s">
        <v>176</v>
      </c>
      <c r="Y13" s="200" t="s">
        <v>187</v>
      </c>
      <c r="Z13" s="200" t="s">
        <v>188</v>
      </c>
      <c r="AA13" s="375" t="s">
        <v>1194</v>
      </c>
      <c r="AB13" s="375" t="s">
        <v>1195</v>
      </c>
      <c r="AC13" s="199"/>
      <c r="AD13" s="220" t="s">
        <v>11</v>
      </c>
      <c r="AE13" s="220" t="s">
        <v>10</v>
      </c>
      <c r="AF13" s="220" t="s">
        <v>9</v>
      </c>
      <c r="AG13" s="221"/>
      <c r="AH13" s="220" t="s">
        <v>11</v>
      </c>
      <c r="AI13" s="220" t="s">
        <v>10</v>
      </c>
      <c r="AJ13" s="220" t="s">
        <v>9</v>
      </c>
    </row>
    <row r="14" spans="1:36" ht="18" customHeight="1">
      <c r="A14" s="201">
        <v>1</v>
      </c>
      <c r="B14" s="114"/>
      <c r="C14" s="46" t="str">
        <f t="shared" ref="C14:C41" si="0">IFERROR(VLOOKUP($D14,補助対象リスト,7,0),"")</f>
        <v/>
      </c>
      <c r="D14" s="114"/>
      <c r="E14" s="46" t="str">
        <f t="shared" ref="E14:E41" si="1">IFERROR(VLOOKUP($D14,補助対象リスト,2,0),"正しい登録Noを入力してください。")</f>
        <v>正しい登録Noを入力してください。</v>
      </c>
      <c r="F14" s="114"/>
      <c r="G14" s="114"/>
      <c r="H14" s="179"/>
      <c r="I14" s="49"/>
      <c r="J14" s="145"/>
      <c r="K14" s="34">
        <f>I14*J14</f>
        <v>0</v>
      </c>
      <c r="L14" s="24"/>
      <c r="M14" s="34">
        <f>ROUNDDOWN(K14*L14,0)</f>
        <v>0</v>
      </c>
      <c r="N14" s="35"/>
      <c r="O14" s="114"/>
      <c r="P14" s="16"/>
      <c r="Q14" s="16"/>
      <c r="R14" s="16"/>
      <c r="S14" s="16"/>
      <c r="T14" s="16"/>
      <c r="U14" s="67" t="e">
        <f>EOMONTH(T14,0)-EOMONTH(S14,-1)</f>
        <v>#NUM!</v>
      </c>
      <c r="V14" s="202">
        <v>46447</v>
      </c>
      <c r="W14" s="203">
        <f>EOMONTH(T14,0)</f>
        <v>31</v>
      </c>
      <c r="X14" s="67">
        <f>EOMONTH(W14,0)+1-V14</f>
        <v>-46415</v>
      </c>
      <c r="Y14" s="67">
        <f t="shared" ref="Y14:Y41" si="2">IF(G14="",0,ROUNDDOWN(YEARFRAC(EOMONTH(P14,-1)+1,EOMONTH(S14,0)+1,1),2))</f>
        <v>0</v>
      </c>
      <c r="Z14" s="204">
        <f>IF(G14="",1,IF(C14="(２)ソフトウェア利用関連費",VLOOKUP(H14,減価償却!$B$5:$R$16,MATCH(シート①!Y14,減価償却!$T$4:$T$19,-1)+1,1),VLOOKUP(H14,減価償却!$B$20:$R$31,MATCH(シート①!Y14,減価償却!$T$4:$T$19,-1)+1,1)))</f>
        <v>1</v>
      </c>
      <c r="AA14" s="205">
        <f>IF(T14="",0,ROUNDDOWN(YEARFRAC(EOMONTH(P14,-1)+1,EOMONTH(T14,0)+1,1),2))</f>
        <v>0</v>
      </c>
      <c r="AB14" s="204">
        <f>IF(OR(I14&lt;20000,YEARFRAC(T14,R14+1,1)&lt;0.25,H14=1),0,IF(C14="(２)ソフトウェア利用関連費",VLOOKUP(H14,減価償却!$B$5:$R$16,MATCH(シート①!AA14,減価償却!$T$4:$T$19,-1)+1,1),VLOOKUP(H14,減価償却!$B$20:$R$31,MATCH(シート①!AA14,減価償却!$T$4:$T$19,-1)+1,1)))</f>
        <v>0</v>
      </c>
      <c r="AC14" s="206">
        <f>IF(OR(P14="",Q14="",R14="",S14="",T14=""),0,ROUNDDOWN(M14*(Z14-AB14),0))</f>
        <v>0</v>
      </c>
      <c r="AD14" s="206" t="str">
        <f t="shared" ref="AD14:AF41" si="3">IF($C14=AD$13,$AC14,"")</f>
        <v/>
      </c>
      <c r="AE14" s="206" t="str">
        <f t="shared" si="3"/>
        <v/>
      </c>
      <c r="AF14" s="206" t="str">
        <f t="shared" si="3"/>
        <v/>
      </c>
      <c r="AG14" s="206">
        <f>ROUNDDOWN(IF(OR(AC14=0,I14&lt;20000),0,IF(X14&lt;0,0,AC14*X14/U14)),0)</f>
        <v>0</v>
      </c>
      <c r="AH14" s="206" t="str">
        <f>IF($C14=AH$13,$AG14,"")</f>
        <v/>
      </c>
      <c r="AI14" s="206" t="str">
        <f>IF($C14=AI$13,$AG14,"")</f>
        <v/>
      </c>
      <c r="AJ14" s="206" t="str">
        <f>IF($C14=AJ$13,$AG14,"")</f>
        <v/>
      </c>
    </row>
    <row r="15" spans="1:36" ht="18" customHeight="1">
      <c r="A15" s="201">
        <v>2</v>
      </c>
      <c r="B15" s="114"/>
      <c r="C15" s="46" t="str">
        <f t="shared" si="0"/>
        <v/>
      </c>
      <c r="D15" s="114"/>
      <c r="E15" s="46" t="str">
        <f t="shared" si="1"/>
        <v>正しい登録Noを入力してください。</v>
      </c>
      <c r="F15" s="114"/>
      <c r="G15" s="114"/>
      <c r="H15" s="179"/>
      <c r="I15" s="49"/>
      <c r="J15" s="145"/>
      <c r="K15" s="34">
        <f>I15*J15</f>
        <v>0</v>
      </c>
      <c r="L15" s="24"/>
      <c r="M15" s="34">
        <f t="shared" ref="M15:M41" si="4">ROUNDDOWN(K15*L15,0)</f>
        <v>0</v>
      </c>
      <c r="N15" s="35"/>
      <c r="O15" s="114"/>
      <c r="P15" s="16"/>
      <c r="Q15" s="16"/>
      <c r="R15" s="16"/>
      <c r="S15" s="16"/>
      <c r="T15" s="16"/>
      <c r="U15" s="67" t="e">
        <f t="shared" ref="U15:U41" si="5">EOMONTH(T15,0)-EOMONTH(S15,-1)</f>
        <v>#NUM!</v>
      </c>
      <c r="V15" s="202">
        <v>46447</v>
      </c>
      <c r="W15" s="203">
        <f t="shared" ref="W15:W41" si="6">EOMONTH(T15,0)</f>
        <v>31</v>
      </c>
      <c r="X15" s="67">
        <f t="shared" ref="X15:X41" si="7">EOMONTH(W15,0)+1-V15</f>
        <v>-46415</v>
      </c>
      <c r="Y15" s="67">
        <f t="shared" si="2"/>
        <v>0</v>
      </c>
      <c r="Z15" s="204">
        <f>IF(G15="",1,IF(C15="(２)ソフトウェア利用関連費",VLOOKUP(H15,減価償却!$B$5:$R$16,MATCH(シート①!Y15,減価償却!$T$4:$T$19,-1)+1,1),VLOOKUP(H15,減価償却!$B$20:$R$31,MATCH(シート①!Y15,減価償却!$T$4:$T$19,-1)+1,1)))</f>
        <v>1</v>
      </c>
      <c r="AA15" s="205">
        <f t="shared" ref="AA15:AA41" si="8">IF(T15="",0,ROUNDDOWN(YEARFRAC(EOMONTH(P15,-1)+1,EOMONTH(T15,0)+1,1),2))</f>
        <v>0</v>
      </c>
      <c r="AB15" s="204">
        <f>IF(OR(I15&lt;20000,YEARFRAC(T15,R15+1,1)&lt;0.25,H15=1),0,IF(C15="(２)ソフトウェア利用関連費",VLOOKUP(H15,減価償却!$B$5:$R$16,MATCH(シート①!AA15,減価償却!$T$4:$T$19,-1)+1,1),VLOOKUP(H15,減価償却!$B$20:$R$31,MATCH(シート①!AA15,減価償却!$T$4:$T$19,-1)+1,1)))</f>
        <v>0</v>
      </c>
      <c r="AC15" s="206">
        <f t="shared" ref="AC15:AC41" si="9">IF(OR(P15="",Q15="",R15="",S15="",T15=""),0,ROUNDDOWN(M15*(Z15-AB15),0))</f>
        <v>0</v>
      </c>
      <c r="AD15" s="206" t="str">
        <f t="shared" si="3"/>
        <v/>
      </c>
      <c r="AE15" s="206" t="str">
        <f t="shared" si="3"/>
        <v/>
      </c>
      <c r="AF15" s="206" t="str">
        <f t="shared" si="3"/>
        <v/>
      </c>
      <c r="AG15" s="206">
        <f t="shared" ref="AG15:AG41" si="10">ROUNDDOWN(IF(OR(AC15=0,I15&lt;20000),0,IF(X15&lt;0,0,AC15*X15/U15)),0)</f>
        <v>0</v>
      </c>
      <c r="AH15" s="206" t="str">
        <f t="shared" ref="AH15:AJ41" si="11">IF($C15=AH$13,$AG15,"")</f>
        <v/>
      </c>
      <c r="AI15" s="206" t="str">
        <f t="shared" si="11"/>
        <v/>
      </c>
      <c r="AJ15" s="206" t="str">
        <f t="shared" si="11"/>
        <v/>
      </c>
    </row>
    <row r="16" spans="1:36" ht="18" customHeight="1">
      <c r="A16" s="201">
        <v>3</v>
      </c>
      <c r="B16" s="114"/>
      <c r="C16" s="47" t="str">
        <f t="shared" si="0"/>
        <v/>
      </c>
      <c r="D16" s="179"/>
      <c r="E16" s="47" t="str">
        <f t="shared" si="1"/>
        <v>正しい登録Noを入力してください。</v>
      </c>
      <c r="F16" s="114"/>
      <c r="G16" s="114"/>
      <c r="H16" s="179"/>
      <c r="I16" s="49"/>
      <c r="J16" s="145"/>
      <c r="K16" s="34">
        <f t="shared" ref="K16:K41" si="12">I16*J16</f>
        <v>0</v>
      </c>
      <c r="L16" s="24"/>
      <c r="M16" s="39">
        <f t="shared" si="4"/>
        <v>0</v>
      </c>
      <c r="N16" s="35"/>
      <c r="O16" s="179"/>
      <c r="P16" s="16"/>
      <c r="Q16" s="16"/>
      <c r="R16" s="16"/>
      <c r="S16" s="16"/>
      <c r="T16" s="16"/>
      <c r="U16" s="67" t="e">
        <f t="shared" si="5"/>
        <v>#NUM!</v>
      </c>
      <c r="V16" s="202">
        <v>46447</v>
      </c>
      <c r="W16" s="203">
        <f t="shared" si="6"/>
        <v>31</v>
      </c>
      <c r="X16" s="67">
        <f t="shared" si="7"/>
        <v>-46415</v>
      </c>
      <c r="Y16" s="67">
        <f t="shared" si="2"/>
        <v>0</v>
      </c>
      <c r="Z16" s="204">
        <f>IF(G16="",1,IF(C16="(２)ソフトウェア利用関連費",VLOOKUP(H16,減価償却!$B$5:$R$16,MATCH(シート①!Y16,減価償却!$T$4:$T$19,-1)+1,1),VLOOKUP(H16,減価償却!$B$20:$R$31,MATCH(シート①!Y16,減価償却!$T$4:$T$19,-1)+1,1)))</f>
        <v>1</v>
      </c>
      <c r="AA16" s="205">
        <f t="shared" si="8"/>
        <v>0</v>
      </c>
      <c r="AB16" s="204">
        <f>IF(OR(I16&lt;20000,YEARFRAC(T16,R16+1,1)&lt;0.25,H16=1),0,IF(C16="(２)ソフトウェア利用関連費",VLOOKUP(H16,減価償却!$B$5:$R$16,MATCH(シート①!AA16,減価償却!$T$4:$T$19,-1)+1,1),VLOOKUP(H16,減価償却!$B$20:$R$31,MATCH(シート①!AA16,減価償却!$T$4:$T$19,-1)+1,1)))</f>
        <v>0</v>
      </c>
      <c r="AC16" s="206">
        <f t="shared" si="9"/>
        <v>0</v>
      </c>
      <c r="AD16" s="206" t="str">
        <f t="shared" si="3"/>
        <v/>
      </c>
      <c r="AE16" s="206" t="str">
        <f t="shared" si="3"/>
        <v/>
      </c>
      <c r="AF16" s="206" t="str">
        <f t="shared" si="3"/>
        <v/>
      </c>
      <c r="AG16" s="206">
        <f t="shared" si="10"/>
        <v>0</v>
      </c>
      <c r="AH16" s="206" t="str">
        <f t="shared" si="11"/>
        <v/>
      </c>
      <c r="AI16" s="206" t="str">
        <f t="shared" si="11"/>
        <v/>
      </c>
      <c r="AJ16" s="206" t="str">
        <f t="shared" si="11"/>
        <v/>
      </c>
    </row>
    <row r="17" spans="1:36" ht="18" customHeight="1">
      <c r="A17" s="201">
        <v>4</v>
      </c>
      <c r="B17" s="114"/>
      <c r="C17" s="47" t="str">
        <f t="shared" si="0"/>
        <v/>
      </c>
      <c r="D17" s="179"/>
      <c r="E17" s="47" t="str">
        <f t="shared" si="1"/>
        <v>正しい登録Noを入力してください。</v>
      </c>
      <c r="F17" s="114"/>
      <c r="G17" s="114"/>
      <c r="H17" s="179"/>
      <c r="I17" s="49"/>
      <c r="J17" s="145"/>
      <c r="K17" s="34">
        <f t="shared" si="12"/>
        <v>0</v>
      </c>
      <c r="L17" s="24"/>
      <c r="M17" s="39">
        <f t="shared" si="4"/>
        <v>0</v>
      </c>
      <c r="N17" s="35"/>
      <c r="O17" s="179"/>
      <c r="P17" s="16"/>
      <c r="Q17" s="16"/>
      <c r="R17" s="16"/>
      <c r="S17" s="16"/>
      <c r="T17" s="16"/>
      <c r="U17" s="67" t="e">
        <f t="shared" si="5"/>
        <v>#NUM!</v>
      </c>
      <c r="V17" s="202">
        <v>46447</v>
      </c>
      <c r="W17" s="203">
        <f t="shared" si="6"/>
        <v>31</v>
      </c>
      <c r="X17" s="67">
        <f t="shared" si="7"/>
        <v>-46415</v>
      </c>
      <c r="Y17" s="67">
        <f t="shared" si="2"/>
        <v>0</v>
      </c>
      <c r="Z17" s="204">
        <f>IF(G17="",1,IF(C17="(２)ソフトウェア利用関連費",VLOOKUP(H17,減価償却!$B$5:$R$16,MATCH(シート①!Y17,減価償却!$T$4:$T$19,-1)+1,1),VLOOKUP(H17,減価償却!$B$20:$R$31,MATCH(シート①!Y17,減価償却!$T$4:$T$19,-1)+1,1)))</f>
        <v>1</v>
      </c>
      <c r="AA17" s="205">
        <f t="shared" si="8"/>
        <v>0</v>
      </c>
      <c r="AB17" s="204">
        <f>IF(OR(I17&lt;20000,YEARFRAC(T17,R17+1,1)&lt;0.25,H17=1),0,IF(C17="(２)ソフトウェア利用関連費",VLOOKUP(H17,減価償却!$B$5:$R$16,MATCH(シート①!AA17,減価償却!$T$4:$T$19,-1)+1,1),VLOOKUP(H17,減価償却!$B$20:$R$31,MATCH(シート①!AA17,減価償却!$T$4:$T$19,-1)+1,1)))</f>
        <v>0</v>
      </c>
      <c r="AC17" s="206">
        <f t="shared" si="9"/>
        <v>0</v>
      </c>
      <c r="AD17" s="206" t="str">
        <f t="shared" si="3"/>
        <v/>
      </c>
      <c r="AE17" s="206" t="str">
        <f t="shared" si="3"/>
        <v/>
      </c>
      <c r="AF17" s="206" t="str">
        <f t="shared" si="3"/>
        <v/>
      </c>
      <c r="AG17" s="206">
        <f t="shared" si="10"/>
        <v>0</v>
      </c>
      <c r="AH17" s="206" t="str">
        <f t="shared" si="11"/>
        <v/>
      </c>
      <c r="AI17" s="206" t="str">
        <f t="shared" si="11"/>
        <v/>
      </c>
      <c r="AJ17" s="206" t="str">
        <f t="shared" si="11"/>
        <v/>
      </c>
    </row>
    <row r="18" spans="1:36" ht="18" customHeight="1">
      <c r="A18" s="201">
        <v>5</v>
      </c>
      <c r="B18" s="114"/>
      <c r="C18" s="47" t="str">
        <f t="shared" si="0"/>
        <v/>
      </c>
      <c r="D18" s="179"/>
      <c r="E18" s="47" t="str">
        <f t="shared" si="1"/>
        <v>正しい登録Noを入力してください。</v>
      </c>
      <c r="F18" s="114"/>
      <c r="G18" s="114"/>
      <c r="H18" s="179"/>
      <c r="I18" s="49"/>
      <c r="J18" s="145"/>
      <c r="K18" s="34">
        <f t="shared" si="12"/>
        <v>0</v>
      </c>
      <c r="L18" s="24"/>
      <c r="M18" s="39">
        <f t="shared" si="4"/>
        <v>0</v>
      </c>
      <c r="N18" s="25"/>
      <c r="O18" s="179"/>
      <c r="P18" s="16"/>
      <c r="Q18" s="16"/>
      <c r="R18" s="16"/>
      <c r="S18" s="16"/>
      <c r="T18" s="16"/>
      <c r="U18" s="67" t="e">
        <f t="shared" si="5"/>
        <v>#NUM!</v>
      </c>
      <c r="V18" s="202">
        <v>46447</v>
      </c>
      <c r="W18" s="203">
        <f t="shared" si="6"/>
        <v>31</v>
      </c>
      <c r="X18" s="67">
        <f t="shared" si="7"/>
        <v>-46415</v>
      </c>
      <c r="Y18" s="67">
        <f t="shared" si="2"/>
        <v>0</v>
      </c>
      <c r="Z18" s="204">
        <f>IF(G18="",1,IF(C18="(２)ソフトウェア利用関連費",VLOOKUP(H18,減価償却!$B$5:$R$16,MATCH(シート①!Y18,減価償却!$T$4:$T$19,-1)+1,1),VLOOKUP(H18,減価償却!$B$20:$R$31,MATCH(シート①!Y18,減価償却!$T$4:$T$19,-1)+1,1)))</f>
        <v>1</v>
      </c>
      <c r="AA18" s="205">
        <f t="shared" si="8"/>
        <v>0</v>
      </c>
      <c r="AB18" s="204">
        <f>IF(OR(I18&lt;20000,YEARFRAC(T18,R18+1,1)&lt;0.25,H18=1),0,IF(C18="(２)ソフトウェア利用関連費",VLOOKUP(H18,減価償却!$B$5:$R$16,MATCH(シート①!AA18,減価償却!$T$4:$T$19,-1)+1,1),VLOOKUP(H18,減価償却!$B$20:$R$31,MATCH(シート①!AA18,減価償却!$T$4:$T$19,-1)+1,1)))</f>
        <v>0</v>
      </c>
      <c r="AC18" s="206">
        <f t="shared" si="9"/>
        <v>0</v>
      </c>
      <c r="AD18" s="206" t="str">
        <f t="shared" si="3"/>
        <v/>
      </c>
      <c r="AE18" s="206" t="str">
        <f t="shared" si="3"/>
        <v/>
      </c>
      <c r="AF18" s="206" t="str">
        <f t="shared" si="3"/>
        <v/>
      </c>
      <c r="AG18" s="206">
        <f t="shared" si="10"/>
        <v>0</v>
      </c>
      <c r="AH18" s="206" t="str">
        <f t="shared" si="11"/>
        <v/>
      </c>
      <c r="AI18" s="206" t="str">
        <f t="shared" si="11"/>
        <v/>
      </c>
      <c r="AJ18" s="206" t="str">
        <f t="shared" si="11"/>
        <v/>
      </c>
    </row>
    <row r="19" spans="1:36" ht="18" customHeight="1">
      <c r="A19" s="201">
        <v>6</v>
      </c>
      <c r="B19" s="114"/>
      <c r="C19" s="47" t="str">
        <f t="shared" si="0"/>
        <v/>
      </c>
      <c r="D19" s="179"/>
      <c r="E19" s="47" t="str">
        <f t="shared" si="1"/>
        <v>正しい登録Noを入力してください。</v>
      </c>
      <c r="F19" s="114"/>
      <c r="G19" s="114"/>
      <c r="H19" s="179"/>
      <c r="I19" s="49"/>
      <c r="J19" s="145"/>
      <c r="K19" s="34">
        <f t="shared" si="12"/>
        <v>0</v>
      </c>
      <c r="L19" s="24"/>
      <c r="M19" s="39">
        <f t="shared" si="4"/>
        <v>0</v>
      </c>
      <c r="N19" s="25"/>
      <c r="O19" s="179"/>
      <c r="P19" s="16"/>
      <c r="Q19" s="16"/>
      <c r="R19" s="16"/>
      <c r="S19" s="16"/>
      <c r="T19" s="16"/>
      <c r="U19" s="67" t="e">
        <f t="shared" si="5"/>
        <v>#NUM!</v>
      </c>
      <c r="V19" s="202">
        <v>46447</v>
      </c>
      <c r="W19" s="203">
        <f t="shared" si="6"/>
        <v>31</v>
      </c>
      <c r="X19" s="67">
        <f t="shared" si="7"/>
        <v>-46415</v>
      </c>
      <c r="Y19" s="67">
        <f t="shared" si="2"/>
        <v>0</v>
      </c>
      <c r="Z19" s="204">
        <f>IF(G19="",1,IF(C19="(２)ソフトウェア利用関連費",VLOOKUP(H19,減価償却!$B$5:$R$16,MATCH(シート①!Y19,減価償却!$T$4:$T$19,-1)+1,1),VLOOKUP(H19,減価償却!$B$20:$R$31,MATCH(シート①!Y19,減価償却!$T$4:$T$19,-1)+1,1)))</f>
        <v>1</v>
      </c>
      <c r="AA19" s="205">
        <f t="shared" si="8"/>
        <v>0</v>
      </c>
      <c r="AB19" s="204">
        <f>IF(OR(I19&lt;20000,YEARFRAC(T19,R19+1,1)&lt;0.25,H19=1),0,IF(C19="(２)ソフトウェア利用関連費",VLOOKUP(H19,減価償却!$B$5:$R$16,MATCH(シート①!AA19,減価償却!$T$4:$T$19,-1)+1,1),VLOOKUP(H19,減価償却!$B$20:$R$31,MATCH(シート①!AA19,減価償却!$T$4:$T$19,-1)+1,1)))</f>
        <v>0</v>
      </c>
      <c r="AC19" s="206">
        <f t="shared" si="9"/>
        <v>0</v>
      </c>
      <c r="AD19" s="206" t="str">
        <f t="shared" si="3"/>
        <v/>
      </c>
      <c r="AE19" s="206" t="str">
        <f t="shared" si="3"/>
        <v/>
      </c>
      <c r="AF19" s="206" t="str">
        <f t="shared" si="3"/>
        <v/>
      </c>
      <c r="AG19" s="206">
        <f t="shared" si="10"/>
        <v>0</v>
      </c>
      <c r="AH19" s="206" t="str">
        <f t="shared" si="11"/>
        <v/>
      </c>
      <c r="AI19" s="206" t="str">
        <f t="shared" si="11"/>
        <v/>
      </c>
      <c r="AJ19" s="206" t="str">
        <f t="shared" si="11"/>
        <v/>
      </c>
    </row>
    <row r="20" spans="1:36" ht="18" customHeight="1">
      <c r="A20" s="201">
        <v>7</v>
      </c>
      <c r="B20" s="114"/>
      <c r="C20" s="47" t="str">
        <f t="shared" si="0"/>
        <v/>
      </c>
      <c r="D20" s="179"/>
      <c r="E20" s="47" t="str">
        <f t="shared" si="1"/>
        <v>正しい登録Noを入力してください。</v>
      </c>
      <c r="F20" s="114"/>
      <c r="G20" s="114"/>
      <c r="H20" s="179"/>
      <c r="I20" s="49"/>
      <c r="J20" s="145"/>
      <c r="K20" s="34">
        <f t="shared" si="12"/>
        <v>0</v>
      </c>
      <c r="L20" s="24"/>
      <c r="M20" s="39">
        <f t="shared" si="4"/>
        <v>0</v>
      </c>
      <c r="N20" s="25"/>
      <c r="O20" s="179"/>
      <c r="P20" s="16"/>
      <c r="Q20" s="16"/>
      <c r="R20" s="16"/>
      <c r="S20" s="16"/>
      <c r="T20" s="16"/>
      <c r="U20" s="67" t="e">
        <f t="shared" si="5"/>
        <v>#NUM!</v>
      </c>
      <c r="V20" s="202">
        <v>46447</v>
      </c>
      <c r="W20" s="203">
        <f t="shared" si="6"/>
        <v>31</v>
      </c>
      <c r="X20" s="67">
        <f t="shared" si="7"/>
        <v>-46415</v>
      </c>
      <c r="Y20" s="67">
        <f t="shared" si="2"/>
        <v>0</v>
      </c>
      <c r="Z20" s="204">
        <f>IF(G20="",1,IF(C20="(２)ソフトウェア利用関連費",VLOOKUP(H20,減価償却!$B$5:$R$16,MATCH(シート①!Y20,減価償却!$T$4:$T$19,-1)+1,1),VLOOKUP(H20,減価償却!$B$20:$R$31,MATCH(シート①!Y20,減価償却!$T$4:$T$19,-1)+1,1)))</f>
        <v>1</v>
      </c>
      <c r="AA20" s="205">
        <f t="shared" si="8"/>
        <v>0</v>
      </c>
      <c r="AB20" s="204">
        <f>IF(OR(I20&lt;20000,YEARFRAC(T20,R20+1,1)&lt;0.25,H20=1),0,IF(C20="(２)ソフトウェア利用関連費",VLOOKUP(H20,減価償却!$B$5:$R$16,MATCH(シート①!AA20,減価償却!$T$4:$T$19,-1)+1,1),VLOOKUP(H20,減価償却!$B$20:$R$31,MATCH(シート①!AA20,減価償却!$T$4:$T$19,-1)+1,1)))</f>
        <v>0</v>
      </c>
      <c r="AC20" s="206">
        <f t="shared" si="9"/>
        <v>0</v>
      </c>
      <c r="AD20" s="206" t="str">
        <f t="shared" si="3"/>
        <v/>
      </c>
      <c r="AE20" s="206" t="str">
        <f t="shared" si="3"/>
        <v/>
      </c>
      <c r="AF20" s="206" t="str">
        <f t="shared" si="3"/>
        <v/>
      </c>
      <c r="AG20" s="206">
        <f t="shared" si="10"/>
        <v>0</v>
      </c>
      <c r="AH20" s="206" t="str">
        <f t="shared" si="11"/>
        <v/>
      </c>
      <c r="AI20" s="206" t="str">
        <f t="shared" si="11"/>
        <v/>
      </c>
      <c r="AJ20" s="206" t="str">
        <f t="shared" si="11"/>
        <v/>
      </c>
    </row>
    <row r="21" spans="1:36" ht="18" customHeight="1">
      <c r="A21" s="201">
        <v>8</v>
      </c>
      <c r="B21" s="114"/>
      <c r="C21" s="47" t="str">
        <f t="shared" si="0"/>
        <v/>
      </c>
      <c r="D21" s="179"/>
      <c r="E21" s="47" t="str">
        <f t="shared" si="1"/>
        <v>正しい登録Noを入力してください。</v>
      </c>
      <c r="F21" s="114"/>
      <c r="G21" s="114"/>
      <c r="H21" s="179"/>
      <c r="I21" s="49"/>
      <c r="J21" s="145"/>
      <c r="K21" s="34">
        <f t="shared" si="12"/>
        <v>0</v>
      </c>
      <c r="L21" s="24"/>
      <c r="M21" s="39">
        <f t="shared" si="4"/>
        <v>0</v>
      </c>
      <c r="N21" s="25"/>
      <c r="O21" s="179"/>
      <c r="P21" s="16"/>
      <c r="Q21" s="16"/>
      <c r="R21" s="16"/>
      <c r="S21" s="16"/>
      <c r="T21" s="16"/>
      <c r="U21" s="67" t="e">
        <f t="shared" si="5"/>
        <v>#NUM!</v>
      </c>
      <c r="V21" s="202">
        <v>46447</v>
      </c>
      <c r="W21" s="203">
        <f t="shared" si="6"/>
        <v>31</v>
      </c>
      <c r="X21" s="67">
        <f t="shared" si="7"/>
        <v>-46415</v>
      </c>
      <c r="Y21" s="67">
        <f t="shared" si="2"/>
        <v>0</v>
      </c>
      <c r="Z21" s="204">
        <f>IF(G21="",1,IF(C21="(２)ソフトウェア利用関連費",VLOOKUP(H21,減価償却!$B$5:$R$16,MATCH(シート①!Y21,減価償却!$T$4:$T$19,-1)+1,1),VLOOKUP(H21,減価償却!$B$20:$R$31,MATCH(シート①!Y21,減価償却!$T$4:$T$19,-1)+1,1)))</f>
        <v>1</v>
      </c>
      <c r="AA21" s="205">
        <f t="shared" si="8"/>
        <v>0</v>
      </c>
      <c r="AB21" s="204">
        <f>IF(OR(I21&lt;20000,YEARFRAC(T21,R21+1,1)&lt;0.25,H21=1),0,IF(C21="(２)ソフトウェア利用関連費",VLOOKUP(H21,減価償却!$B$5:$R$16,MATCH(シート①!AA21,減価償却!$T$4:$T$19,-1)+1,1),VLOOKUP(H21,減価償却!$B$20:$R$31,MATCH(シート①!AA21,減価償却!$T$4:$T$19,-1)+1,1)))</f>
        <v>0</v>
      </c>
      <c r="AC21" s="206">
        <f t="shared" si="9"/>
        <v>0</v>
      </c>
      <c r="AD21" s="206" t="str">
        <f t="shared" si="3"/>
        <v/>
      </c>
      <c r="AE21" s="206" t="str">
        <f t="shared" si="3"/>
        <v/>
      </c>
      <c r="AF21" s="206" t="str">
        <f t="shared" si="3"/>
        <v/>
      </c>
      <c r="AG21" s="206">
        <f t="shared" si="10"/>
        <v>0</v>
      </c>
      <c r="AH21" s="206" t="str">
        <f t="shared" si="11"/>
        <v/>
      </c>
      <c r="AI21" s="206" t="str">
        <f t="shared" si="11"/>
        <v/>
      </c>
      <c r="AJ21" s="206" t="str">
        <f t="shared" si="11"/>
        <v/>
      </c>
    </row>
    <row r="22" spans="1:36" ht="18" customHeight="1">
      <c r="A22" s="201">
        <v>9</v>
      </c>
      <c r="B22" s="114"/>
      <c r="C22" s="47" t="str">
        <f t="shared" si="0"/>
        <v/>
      </c>
      <c r="D22" s="179"/>
      <c r="E22" s="47" t="str">
        <f t="shared" si="1"/>
        <v>正しい登録Noを入力してください。</v>
      </c>
      <c r="F22" s="114"/>
      <c r="G22" s="114"/>
      <c r="H22" s="179"/>
      <c r="I22" s="49"/>
      <c r="J22" s="145"/>
      <c r="K22" s="34">
        <f t="shared" si="12"/>
        <v>0</v>
      </c>
      <c r="L22" s="24"/>
      <c r="M22" s="39">
        <f t="shared" si="4"/>
        <v>0</v>
      </c>
      <c r="N22" s="25"/>
      <c r="O22" s="179"/>
      <c r="P22" s="16"/>
      <c r="Q22" s="16"/>
      <c r="R22" s="16"/>
      <c r="S22" s="16"/>
      <c r="T22" s="16"/>
      <c r="U22" s="67" t="e">
        <f t="shared" si="5"/>
        <v>#NUM!</v>
      </c>
      <c r="V22" s="202">
        <v>46447</v>
      </c>
      <c r="W22" s="203">
        <f t="shared" si="6"/>
        <v>31</v>
      </c>
      <c r="X22" s="67">
        <f t="shared" si="7"/>
        <v>-46415</v>
      </c>
      <c r="Y22" s="67">
        <f t="shared" si="2"/>
        <v>0</v>
      </c>
      <c r="Z22" s="204">
        <f>IF(G22="",1,IF(C22="(２)ソフトウェア利用関連費",VLOOKUP(H22,減価償却!$B$5:$R$16,MATCH(シート①!Y22,減価償却!$T$4:$T$19,-1)+1,1),VLOOKUP(H22,減価償却!$B$20:$R$31,MATCH(シート①!Y22,減価償却!$T$4:$T$19,-1)+1,1)))</f>
        <v>1</v>
      </c>
      <c r="AA22" s="205">
        <f t="shared" si="8"/>
        <v>0</v>
      </c>
      <c r="AB22" s="204">
        <f>IF(OR(I22&lt;20000,YEARFRAC(T22,R22+1,1)&lt;0.25,H22=1),0,IF(C22="(２)ソフトウェア利用関連費",VLOOKUP(H22,減価償却!$B$5:$R$16,MATCH(シート①!AA22,減価償却!$T$4:$T$19,-1)+1,1),VLOOKUP(H22,減価償却!$B$20:$R$31,MATCH(シート①!AA22,減価償却!$T$4:$T$19,-1)+1,1)))</f>
        <v>0</v>
      </c>
      <c r="AC22" s="206">
        <f t="shared" si="9"/>
        <v>0</v>
      </c>
      <c r="AD22" s="206" t="str">
        <f t="shared" si="3"/>
        <v/>
      </c>
      <c r="AE22" s="206" t="str">
        <f t="shared" si="3"/>
        <v/>
      </c>
      <c r="AF22" s="206" t="str">
        <f t="shared" si="3"/>
        <v/>
      </c>
      <c r="AG22" s="206">
        <f t="shared" si="10"/>
        <v>0</v>
      </c>
      <c r="AH22" s="206" t="str">
        <f t="shared" si="11"/>
        <v/>
      </c>
      <c r="AI22" s="206" t="str">
        <f t="shared" si="11"/>
        <v/>
      </c>
      <c r="AJ22" s="206" t="str">
        <f t="shared" si="11"/>
        <v/>
      </c>
    </row>
    <row r="23" spans="1:36" ht="18" customHeight="1">
      <c r="A23" s="201">
        <v>10</v>
      </c>
      <c r="B23" s="114"/>
      <c r="C23" s="47" t="str">
        <f t="shared" si="0"/>
        <v/>
      </c>
      <c r="D23" s="179"/>
      <c r="E23" s="47" t="str">
        <f t="shared" si="1"/>
        <v>正しい登録Noを入力してください。</v>
      </c>
      <c r="F23" s="114"/>
      <c r="G23" s="114"/>
      <c r="H23" s="179"/>
      <c r="I23" s="49"/>
      <c r="J23" s="145"/>
      <c r="K23" s="34">
        <f t="shared" si="12"/>
        <v>0</v>
      </c>
      <c r="L23" s="24"/>
      <c r="M23" s="39">
        <f t="shared" si="4"/>
        <v>0</v>
      </c>
      <c r="N23" s="25"/>
      <c r="O23" s="179"/>
      <c r="P23" s="16"/>
      <c r="Q23" s="16"/>
      <c r="R23" s="16"/>
      <c r="S23" s="16"/>
      <c r="T23" s="16"/>
      <c r="U23" s="67" t="e">
        <f t="shared" si="5"/>
        <v>#NUM!</v>
      </c>
      <c r="V23" s="202">
        <v>46447</v>
      </c>
      <c r="W23" s="203">
        <f t="shared" si="6"/>
        <v>31</v>
      </c>
      <c r="X23" s="67">
        <f t="shared" si="7"/>
        <v>-46415</v>
      </c>
      <c r="Y23" s="67">
        <f t="shared" si="2"/>
        <v>0</v>
      </c>
      <c r="Z23" s="204">
        <f>IF(G23="",1,IF(C23="(２)ソフトウェア利用関連費",VLOOKUP(H23,減価償却!$B$5:$R$16,MATCH(シート①!Y23,減価償却!$T$4:$T$19,-1)+1,1),VLOOKUP(H23,減価償却!$B$20:$R$31,MATCH(シート①!Y23,減価償却!$T$4:$T$19,-1)+1,1)))</f>
        <v>1</v>
      </c>
      <c r="AA23" s="205">
        <f t="shared" si="8"/>
        <v>0</v>
      </c>
      <c r="AB23" s="204">
        <f>IF(OR(I23&lt;20000,YEARFRAC(T23,R23+1,1)&lt;0.25,H23=1),0,IF(C23="(２)ソフトウェア利用関連費",VLOOKUP(H23,減価償却!$B$5:$R$16,MATCH(シート①!AA23,減価償却!$T$4:$T$19,-1)+1,1),VLOOKUP(H23,減価償却!$B$20:$R$31,MATCH(シート①!AA23,減価償却!$T$4:$T$19,-1)+1,1)))</f>
        <v>0</v>
      </c>
      <c r="AC23" s="206">
        <f t="shared" si="9"/>
        <v>0</v>
      </c>
      <c r="AD23" s="206" t="str">
        <f t="shared" si="3"/>
        <v/>
      </c>
      <c r="AE23" s="206" t="str">
        <f t="shared" si="3"/>
        <v/>
      </c>
      <c r="AF23" s="206" t="str">
        <f t="shared" si="3"/>
        <v/>
      </c>
      <c r="AG23" s="206">
        <f t="shared" si="10"/>
        <v>0</v>
      </c>
      <c r="AH23" s="206" t="str">
        <f t="shared" si="11"/>
        <v/>
      </c>
      <c r="AI23" s="206" t="str">
        <f t="shared" si="11"/>
        <v/>
      </c>
      <c r="AJ23" s="206" t="str">
        <f t="shared" si="11"/>
        <v/>
      </c>
    </row>
    <row r="24" spans="1:36" ht="18" customHeight="1">
      <c r="A24" s="201">
        <v>11</v>
      </c>
      <c r="B24" s="114"/>
      <c r="C24" s="47" t="str">
        <f t="shared" si="0"/>
        <v/>
      </c>
      <c r="D24" s="179"/>
      <c r="E24" s="47" t="str">
        <f t="shared" si="1"/>
        <v>正しい登録Noを入力してください。</v>
      </c>
      <c r="F24" s="114"/>
      <c r="G24" s="114"/>
      <c r="H24" s="179"/>
      <c r="I24" s="49"/>
      <c r="J24" s="145"/>
      <c r="K24" s="34">
        <f t="shared" si="12"/>
        <v>0</v>
      </c>
      <c r="L24" s="24"/>
      <c r="M24" s="39">
        <f t="shared" si="4"/>
        <v>0</v>
      </c>
      <c r="N24" s="25"/>
      <c r="O24" s="179"/>
      <c r="P24" s="16"/>
      <c r="Q24" s="16"/>
      <c r="R24" s="16"/>
      <c r="S24" s="16"/>
      <c r="T24" s="16"/>
      <c r="U24" s="67" t="e">
        <f t="shared" si="5"/>
        <v>#NUM!</v>
      </c>
      <c r="V24" s="202">
        <v>46447</v>
      </c>
      <c r="W24" s="203">
        <f t="shared" si="6"/>
        <v>31</v>
      </c>
      <c r="X24" s="67">
        <f t="shared" si="7"/>
        <v>-46415</v>
      </c>
      <c r="Y24" s="67">
        <f t="shared" si="2"/>
        <v>0</v>
      </c>
      <c r="Z24" s="204">
        <f>IF(G24="",1,IF(C24="(２)ソフトウェア利用関連費",VLOOKUP(H24,減価償却!$B$5:$R$16,MATCH(シート①!Y24,減価償却!$T$4:$T$19,-1)+1,1),VLOOKUP(H24,減価償却!$B$20:$R$31,MATCH(シート①!Y24,減価償却!$T$4:$T$19,-1)+1,1)))</f>
        <v>1</v>
      </c>
      <c r="AA24" s="205">
        <f t="shared" si="8"/>
        <v>0</v>
      </c>
      <c r="AB24" s="204">
        <f>IF(OR(I24&lt;20000,YEARFRAC(T24,R24+1,1)&lt;0.25,H24=1),0,IF(C24="(２)ソフトウェア利用関連費",VLOOKUP(H24,減価償却!$B$5:$R$16,MATCH(シート①!AA24,減価償却!$T$4:$T$19,-1)+1,1),VLOOKUP(H24,減価償却!$B$20:$R$31,MATCH(シート①!AA24,減価償却!$T$4:$T$19,-1)+1,1)))</f>
        <v>0</v>
      </c>
      <c r="AC24" s="206">
        <f t="shared" si="9"/>
        <v>0</v>
      </c>
      <c r="AD24" s="206" t="str">
        <f t="shared" si="3"/>
        <v/>
      </c>
      <c r="AE24" s="206" t="str">
        <f t="shared" si="3"/>
        <v/>
      </c>
      <c r="AF24" s="206" t="str">
        <f t="shared" si="3"/>
        <v/>
      </c>
      <c r="AG24" s="206">
        <f t="shared" si="10"/>
        <v>0</v>
      </c>
      <c r="AH24" s="206" t="str">
        <f t="shared" si="11"/>
        <v/>
      </c>
      <c r="AI24" s="206" t="str">
        <f t="shared" si="11"/>
        <v/>
      </c>
      <c r="AJ24" s="206" t="str">
        <f t="shared" si="11"/>
        <v/>
      </c>
    </row>
    <row r="25" spans="1:36" ht="18" customHeight="1">
      <c r="A25" s="201">
        <v>12</v>
      </c>
      <c r="B25" s="114"/>
      <c r="C25" s="47" t="str">
        <f t="shared" si="0"/>
        <v/>
      </c>
      <c r="D25" s="179"/>
      <c r="E25" s="47" t="str">
        <f t="shared" si="1"/>
        <v>正しい登録Noを入力してください。</v>
      </c>
      <c r="F25" s="114"/>
      <c r="G25" s="114"/>
      <c r="H25" s="179"/>
      <c r="I25" s="49"/>
      <c r="J25" s="145"/>
      <c r="K25" s="34">
        <f t="shared" si="12"/>
        <v>0</v>
      </c>
      <c r="L25" s="24"/>
      <c r="M25" s="39">
        <f t="shared" si="4"/>
        <v>0</v>
      </c>
      <c r="N25" s="25"/>
      <c r="O25" s="179"/>
      <c r="P25" s="16"/>
      <c r="Q25" s="16"/>
      <c r="R25" s="16"/>
      <c r="S25" s="16"/>
      <c r="T25" s="16"/>
      <c r="U25" s="67" t="e">
        <f t="shared" si="5"/>
        <v>#NUM!</v>
      </c>
      <c r="V25" s="202">
        <v>46447</v>
      </c>
      <c r="W25" s="203">
        <f t="shared" si="6"/>
        <v>31</v>
      </c>
      <c r="X25" s="67">
        <f t="shared" si="7"/>
        <v>-46415</v>
      </c>
      <c r="Y25" s="67">
        <f t="shared" si="2"/>
        <v>0</v>
      </c>
      <c r="Z25" s="204">
        <f>IF(G25="",1,IF(C25="(２)ソフトウェア利用関連費",VLOOKUP(H25,減価償却!$B$5:$R$16,MATCH(シート①!Y25,減価償却!$T$4:$T$19,-1)+1,1),VLOOKUP(H25,減価償却!$B$20:$R$31,MATCH(シート①!Y25,減価償却!$T$4:$T$19,-1)+1,1)))</f>
        <v>1</v>
      </c>
      <c r="AA25" s="205">
        <f t="shared" si="8"/>
        <v>0</v>
      </c>
      <c r="AB25" s="204">
        <f>IF(OR(I25&lt;20000,YEARFRAC(T25,R25+1,1)&lt;0.25,H25=1),0,IF(C25="(２)ソフトウェア利用関連費",VLOOKUP(H25,減価償却!$B$5:$R$16,MATCH(シート①!AA25,減価償却!$T$4:$T$19,-1)+1,1),VLOOKUP(H25,減価償却!$B$20:$R$31,MATCH(シート①!AA25,減価償却!$T$4:$T$19,-1)+1,1)))</f>
        <v>0</v>
      </c>
      <c r="AC25" s="206">
        <f t="shared" si="9"/>
        <v>0</v>
      </c>
      <c r="AD25" s="206" t="str">
        <f t="shared" si="3"/>
        <v/>
      </c>
      <c r="AE25" s="206" t="str">
        <f t="shared" si="3"/>
        <v/>
      </c>
      <c r="AF25" s="206" t="str">
        <f t="shared" si="3"/>
        <v/>
      </c>
      <c r="AG25" s="206">
        <f t="shared" si="10"/>
        <v>0</v>
      </c>
      <c r="AH25" s="206" t="str">
        <f t="shared" si="11"/>
        <v/>
      </c>
      <c r="AI25" s="206" t="str">
        <f t="shared" si="11"/>
        <v/>
      </c>
      <c r="AJ25" s="206" t="str">
        <f t="shared" si="11"/>
        <v/>
      </c>
    </row>
    <row r="26" spans="1:36" ht="18" customHeight="1">
      <c r="A26" s="201">
        <v>13</v>
      </c>
      <c r="B26" s="114"/>
      <c r="C26" s="47" t="str">
        <f t="shared" si="0"/>
        <v/>
      </c>
      <c r="D26" s="179"/>
      <c r="E26" s="47" t="str">
        <f t="shared" si="1"/>
        <v>正しい登録Noを入力してください。</v>
      </c>
      <c r="F26" s="114"/>
      <c r="G26" s="114"/>
      <c r="H26" s="179"/>
      <c r="I26" s="49"/>
      <c r="J26" s="145"/>
      <c r="K26" s="34">
        <f t="shared" si="12"/>
        <v>0</v>
      </c>
      <c r="L26" s="24"/>
      <c r="M26" s="39">
        <f t="shared" si="4"/>
        <v>0</v>
      </c>
      <c r="N26" s="25"/>
      <c r="O26" s="179"/>
      <c r="P26" s="16"/>
      <c r="Q26" s="16"/>
      <c r="R26" s="16"/>
      <c r="S26" s="16"/>
      <c r="T26" s="16"/>
      <c r="U26" s="67" t="e">
        <f t="shared" si="5"/>
        <v>#NUM!</v>
      </c>
      <c r="V26" s="202">
        <v>46447</v>
      </c>
      <c r="W26" s="203">
        <f t="shared" si="6"/>
        <v>31</v>
      </c>
      <c r="X26" s="67">
        <f t="shared" si="7"/>
        <v>-46415</v>
      </c>
      <c r="Y26" s="67">
        <f t="shared" si="2"/>
        <v>0</v>
      </c>
      <c r="Z26" s="204">
        <f>IF(G26="",1,IF(C26="(２)ソフトウェア利用関連費",VLOOKUP(H26,減価償却!$B$5:$R$16,MATCH(シート①!Y26,減価償却!$T$4:$T$19,-1)+1,1),VLOOKUP(H26,減価償却!$B$20:$R$31,MATCH(シート①!Y26,減価償却!$T$4:$T$19,-1)+1,1)))</f>
        <v>1</v>
      </c>
      <c r="AA26" s="205">
        <f t="shared" si="8"/>
        <v>0</v>
      </c>
      <c r="AB26" s="204">
        <f>IF(OR(I26&lt;20000,YEARFRAC(T26,R26+1,1)&lt;0.25,H26=1),0,IF(C26="(２)ソフトウェア利用関連費",VLOOKUP(H26,減価償却!$B$5:$R$16,MATCH(シート①!AA26,減価償却!$T$4:$T$19,-1)+1,1),VLOOKUP(H26,減価償却!$B$20:$R$31,MATCH(シート①!AA26,減価償却!$T$4:$T$19,-1)+1,1)))</f>
        <v>0</v>
      </c>
      <c r="AC26" s="206">
        <f t="shared" si="9"/>
        <v>0</v>
      </c>
      <c r="AD26" s="206" t="str">
        <f t="shared" si="3"/>
        <v/>
      </c>
      <c r="AE26" s="206" t="str">
        <f t="shared" si="3"/>
        <v/>
      </c>
      <c r="AF26" s="206" t="str">
        <f t="shared" si="3"/>
        <v/>
      </c>
      <c r="AG26" s="206">
        <f t="shared" si="10"/>
        <v>0</v>
      </c>
      <c r="AH26" s="206" t="str">
        <f t="shared" si="11"/>
        <v/>
      </c>
      <c r="AI26" s="206" t="str">
        <f t="shared" si="11"/>
        <v/>
      </c>
      <c r="AJ26" s="206" t="str">
        <f t="shared" si="11"/>
        <v/>
      </c>
    </row>
    <row r="27" spans="1:36" ht="18" customHeight="1">
      <c r="A27" s="201">
        <v>14</v>
      </c>
      <c r="B27" s="114"/>
      <c r="C27" s="47" t="str">
        <f t="shared" si="0"/>
        <v/>
      </c>
      <c r="D27" s="179"/>
      <c r="E27" s="47" t="str">
        <f t="shared" si="1"/>
        <v>正しい登録Noを入力してください。</v>
      </c>
      <c r="F27" s="114"/>
      <c r="G27" s="114"/>
      <c r="H27" s="179"/>
      <c r="I27" s="49"/>
      <c r="J27" s="145"/>
      <c r="K27" s="34">
        <f t="shared" si="12"/>
        <v>0</v>
      </c>
      <c r="L27" s="24"/>
      <c r="M27" s="39">
        <f t="shared" si="4"/>
        <v>0</v>
      </c>
      <c r="N27" s="25"/>
      <c r="O27" s="179"/>
      <c r="P27" s="16"/>
      <c r="Q27" s="16"/>
      <c r="R27" s="16"/>
      <c r="S27" s="16"/>
      <c r="T27" s="16"/>
      <c r="U27" s="67" t="e">
        <f t="shared" si="5"/>
        <v>#NUM!</v>
      </c>
      <c r="V27" s="202">
        <v>46447</v>
      </c>
      <c r="W27" s="203">
        <f t="shared" si="6"/>
        <v>31</v>
      </c>
      <c r="X27" s="67">
        <f t="shared" si="7"/>
        <v>-46415</v>
      </c>
      <c r="Y27" s="67">
        <f t="shared" si="2"/>
        <v>0</v>
      </c>
      <c r="Z27" s="204">
        <f>IF(G27="",1,IF(C27="(２)ソフトウェア利用関連費",VLOOKUP(H27,減価償却!$B$5:$R$16,MATCH(シート①!Y27,減価償却!$T$4:$T$19,-1)+1,1),VLOOKUP(H27,減価償却!$B$20:$R$31,MATCH(シート①!Y27,減価償却!$T$4:$T$19,-1)+1,1)))</f>
        <v>1</v>
      </c>
      <c r="AA27" s="205">
        <f t="shared" si="8"/>
        <v>0</v>
      </c>
      <c r="AB27" s="204">
        <f>IF(OR(I27&lt;20000,YEARFRAC(T27,R27+1,1)&lt;0.25,H27=1),0,IF(C27="(２)ソフトウェア利用関連費",VLOOKUP(H27,減価償却!$B$5:$R$16,MATCH(シート①!AA27,減価償却!$T$4:$T$19,-1)+1,1),VLOOKUP(H27,減価償却!$B$20:$R$31,MATCH(シート①!AA27,減価償却!$T$4:$T$19,-1)+1,1)))</f>
        <v>0</v>
      </c>
      <c r="AC27" s="206">
        <f t="shared" si="9"/>
        <v>0</v>
      </c>
      <c r="AD27" s="206" t="str">
        <f t="shared" si="3"/>
        <v/>
      </c>
      <c r="AE27" s="206" t="str">
        <f t="shared" si="3"/>
        <v/>
      </c>
      <c r="AF27" s="206" t="str">
        <f t="shared" si="3"/>
        <v/>
      </c>
      <c r="AG27" s="206">
        <f t="shared" si="10"/>
        <v>0</v>
      </c>
      <c r="AH27" s="206" t="str">
        <f t="shared" si="11"/>
        <v/>
      </c>
      <c r="AI27" s="206" t="str">
        <f t="shared" si="11"/>
        <v/>
      </c>
      <c r="AJ27" s="206" t="str">
        <f t="shared" si="11"/>
        <v/>
      </c>
    </row>
    <row r="28" spans="1:36" ht="18" customHeight="1">
      <c r="A28" s="201">
        <v>15</v>
      </c>
      <c r="B28" s="114"/>
      <c r="C28" s="47" t="str">
        <f t="shared" si="0"/>
        <v/>
      </c>
      <c r="D28" s="179"/>
      <c r="E28" s="47" t="str">
        <f t="shared" si="1"/>
        <v>正しい登録Noを入力してください。</v>
      </c>
      <c r="F28" s="114"/>
      <c r="G28" s="114"/>
      <c r="H28" s="179"/>
      <c r="I28" s="49"/>
      <c r="J28" s="145"/>
      <c r="K28" s="34">
        <f t="shared" si="12"/>
        <v>0</v>
      </c>
      <c r="L28" s="24"/>
      <c r="M28" s="39">
        <f t="shared" si="4"/>
        <v>0</v>
      </c>
      <c r="N28" s="25"/>
      <c r="O28" s="179"/>
      <c r="P28" s="16"/>
      <c r="Q28" s="16"/>
      <c r="R28" s="16"/>
      <c r="S28" s="16"/>
      <c r="T28" s="16"/>
      <c r="U28" s="67" t="e">
        <f t="shared" si="5"/>
        <v>#NUM!</v>
      </c>
      <c r="V28" s="202">
        <v>46447</v>
      </c>
      <c r="W28" s="203">
        <f t="shared" si="6"/>
        <v>31</v>
      </c>
      <c r="X28" s="67">
        <f t="shared" si="7"/>
        <v>-46415</v>
      </c>
      <c r="Y28" s="67">
        <f t="shared" si="2"/>
        <v>0</v>
      </c>
      <c r="Z28" s="204">
        <f>IF(G28="",1,IF(C28="(２)ソフトウェア利用関連費",VLOOKUP(H28,減価償却!$B$5:$R$16,MATCH(シート①!Y28,減価償却!$T$4:$T$19,-1)+1,1),VLOOKUP(H28,減価償却!$B$20:$R$31,MATCH(シート①!Y28,減価償却!$T$4:$T$19,-1)+1,1)))</f>
        <v>1</v>
      </c>
      <c r="AA28" s="205">
        <f t="shared" si="8"/>
        <v>0</v>
      </c>
      <c r="AB28" s="204">
        <f>IF(OR(I28&lt;20000,YEARFRAC(T28,R28+1,1)&lt;0.25,H28=1),0,IF(C28="(２)ソフトウェア利用関連費",VLOOKUP(H28,減価償却!$B$5:$R$16,MATCH(シート①!AA28,減価償却!$T$4:$T$19,-1)+1,1),VLOOKUP(H28,減価償却!$B$20:$R$31,MATCH(シート①!AA28,減価償却!$T$4:$T$19,-1)+1,1)))</f>
        <v>0</v>
      </c>
      <c r="AC28" s="206">
        <f t="shared" si="9"/>
        <v>0</v>
      </c>
      <c r="AD28" s="206" t="str">
        <f t="shared" si="3"/>
        <v/>
      </c>
      <c r="AE28" s="206" t="str">
        <f t="shared" si="3"/>
        <v/>
      </c>
      <c r="AF28" s="206" t="str">
        <f t="shared" si="3"/>
        <v/>
      </c>
      <c r="AG28" s="206">
        <f t="shared" si="10"/>
        <v>0</v>
      </c>
      <c r="AH28" s="206" t="str">
        <f t="shared" si="11"/>
        <v/>
      </c>
      <c r="AI28" s="206" t="str">
        <f t="shared" si="11"/>
        <v/>
      </c>
      <c r="AJ28" s="206" t="str">
        <f t="shared" si="11"/>
        <v/>
      </c>
    </row>
    <row r="29" spans="1:36" ht="18" customHeight="1">
      <c r="A29" s="201">
        <v>16</v>
      </c>
      <c r="B29" s="114"/>
      <c r="C29" s="47" t="str">
        <f t="shared" si="0"/>
        <v/>
      </c>
      <c r="D29" s="179"/>
      <c r="E29" s="47" t="str">
        <f t="shared" si="1"/>
        <v>正しい登録Noを入力してください。</v>
      </c>
      <c r="F29" s="114"/>
      <c r="G29" s="114"/>
      <c r="H29" s="179"/>
      <c r="I29" s="49"/>
      <c r="J29" s="145"/>
      <c r="K29" s="34">
        <f t="shared" si="12"/>
        <v>0</v>
      </c>
      <c r="L29" s="24"/>
      <c r="M29" s="39">
        <f t="shared" si="4"/>
        <v>0</v>
      </c>
      <c r="N29" s="25"/>
      <c r="O29" s="179"/>
      <c r="P29" s="16"/>
      <c r="Q29" s="16"/>
      <c r="R29" s="16"/>
      <c r="S29" s="16"/>
      <c r="T29" s="16"/>
      <c r="U29" s="67" t="e">
        <f t="shared" si="5"/>
        <v>#NUM!</v>
      </c>
      <c r="V29" s="202">
        <v>46447</v>
      </c>
      <c r="W29" s="203">
        <f t="shared" si="6"/>
        <v>31</v>
      </c>
      <c r="X29" s="67">
        <f t="shared" si="7"/>
        <v>-46415</v>
      </c>
      <c r="Y29" s="67">
        <f t="shared" si="2"/>
        <v>0</v>
      </c>
      <c r="Z29" s="204">
        <f>IF(G29="",1,IF(C29="(２)ソフトウェア利用関連費",VLOOKUP(H29,減価償却!$B$5:$R$16,MATCH(シート①!Y29,減価償却!$T$4:$T$19,-1)+1,1),VLOOKUP(H29,減価償却!$B$20:$R$31,MATCH(シート①!Y29,減価償却!$T$4:$T$19,-1)+1,1)))</f>
        <v>1</v>
      </c>
      <c r="AA29" s="205">
        <f t="shared" si="8"/>
        <v>0</v>
      </c>
      <c r="AB29" s="204">
        <f>IF(OR(I29&lt;20000,YEARFRAC(T29,R29+1,1)&lt;0.25,H29=1),0,IF(C29="(２)ソフトウェア利用関連費",VLOOKUP(H29,減価償却!$B$5:$R$16,MATCH(シート①!AA29,減価償却!$T$4:$T$19,-1)+1,1),VLOOKUP(H29,減価償却!$B$20:$R$31,MATCH(シート①!AA29,減価償却!$T$4:$T$19,-1)+1,1)))</f>
        <v>0</v>
      </c>
      <c r="AC29" s="206">
        <f t="shared" si="9"/>
        <v>0</v>
      </c>
      <c r="AD29" s="206" t="str">
        <f t="shared" si="3"/>
        <v/>
      </c>
      <c r="AE29" s="206" t="str">
        <f t="shared" si="3"/>
        <v/>
      </c>
      <c r="AF29" s="206" t="str">
        <f t="shared" si="3"/>
        <v/>
      </c>
      <c r="AG29" s="206">
        <f t="shared" si="10"/>
        <v>0</v>
      </c>
      <c r="AH29" s="206" t="str">
        <f t="shared" si="11"/>
        <v/>
      </c>
      <c r="AI29" s="206" t="str">
        <f t="shared" si="11"/>
        <v/>
      </c>
      <c r="AJ29" s="206" t="str">
        <f t="shared" si="11"/>
        <v/>
      </c>
    </row>
    <row r="30" spans="1:36" ht="18" customHeight="1">
      <c r="A30" s="201">
        <v>17</v>
      </c>
      <c r="B30" s="114"/>
      <c r="C30" s="47" t="str">
        <f t="shared" si="0"/>
        <v/>
      </c>
      <c r="D30" s="179"/>
      <c r="E30" s="47" t="str">
        <f t="shared" si="1"/>
        <v>正しい登録Noを入力してください。</v>
      </c>
      <c r="F30" s="114"/>
      <c r="G30" s="114"/>
      <c r="H30" s="179"/>
      <c r="I30" s="49"/>
      <c r="J30" s="145"/>
      <c r="K30" s="34">
        <f t="shared" si="12"/>
        <v>0</v>
      </c>
      <c r="L30" s="24"/>
      <c r="M30" s="39">
        <f t="shared" si="4"/>
        <v>0</v>
      </c>
      <c r="N30" s="25"/>
      <c r="O30" s="179"/>
      <c r="P30" s="16"/>
      <c r="Q30" s="16"/>
      <c r="R30" s="16"/>
      <c r="S30" s="16"/>
      <c r="T30" s="16"/>
      <c r="U30" s="67" t="e">
        <f t="shared" si="5"/>
        <v>#NUM!</v>
      </c>
      <c r="V30" s="202">
        <v>46447</v>
      </c>
      <c r="W30" s="203">
        <f t="shared" si="6"/>
        <v>31</v>
      </c>
      <c r="X30" s="67">
        <f t="shared" si="7"/>
        <v>-46415</v>
      </c>
      <c r="Y30" s="67">
        <f t="shared" si="2"/>
        <v>0</v>
      </c>
      <c r="Z30" s="204">
        <f>IF(G30="",1,IF(C30="(２)ソフトウェア利用関連費",VLOOKUP(H30,減価償却!$B$5:$R$16,MATCH(シート①!Y30,減価償却!$T$4:$T$19,-1)+1,1),VLOOKUP(H30,減価償却!$B$20:$R$31,MATCH(シート①!Y30,減価償却!$T$4:$T$19,-1)+1,1)))</f>
        <v>1</v>
      </c>
      <c r="AA30" s="205">
        <f t="shared" si="8"/>
        <v>0</v>
      </c>
      <c r="AB30" s="204">
        <f>IF(OR(I30&lt;20000,YEARFRAC(T30,R30+1,1)&lt;0.25,H30=1),0,IF(C30="(２)ソフトウェア利用関連費",VLOOKUP(H30,減価償却!$B$5:$R$16,MATCH(シート①!AA30,減価償却!$T$4:$T$19,-1)+1,1),VLOOKUP(H30,減価償却!$B$20:$R$31,MATCH(シート①!AA30,減価償却!$T$4:$T$19,-1)+1,1)))</f>
        <v>0</v>
      </c>
      <c r="AC30" s="206">
        <f t="shared" si="9"/>
        <v>0</v>
      </c>
      <c r="AD30" s="206" t="str">
        <f t="shared" si="3"/>
        <v/>
      </c>
      <c r="AE30" s="206" t="str">
        <f t="shared" si="3"/>
        <v/>
      </c>
      <c r="AF30" s="206" t="str">
        <f t="shared" si="3"/>
        <v/>
      </c>
      <c r="AG30" s="206">
        <f t="shared" si="10"/>
        <v>0</v>
      </c>
      <c r="AH30" s="206" t="str">
        <f t="shared" si="11"/>
        <v/>
      </c>
      <c r="AI30" s="206" t="str">
        <f t="shared" si="11"/>
        <v/>
      </c>
      <c r="AJ30" s="206" t="str">
        <f t="shared" si="11"/>
        <v/>
      </c>
    </row>
    <row r="31" spans="1:36" ht="18" customHeight="1">
      <c r="A31" s="201">
        <v>18</v>
      </c>
      <c r="B31" s="114"/>
      <c r="C31" s="47" t="str">
        <f t="shared" si="0"/>
        <v/>
      </c>
      <c r="D31" s="179"/>
      <c r="E31" s="47" t="str">
        <f t="shared" si="1"/>
        <v>正しい登録Noを入力してください。</v>
      </c>
      <c r="F31" s="114"/>
      <c r="G31" s="114"/>
      <c r="H31" s="179"/>
      <c r="I31" s="49"/>
      <c r="J31" s="145"/>
      <c r="K31" s="34">
        <f t="shared" si="12"/>
        <v>0</v>
      </c>
      <c r="L31" s="24"/>
      <c r="M31" s="39">
        <f t="shared" si="4"/>
        <v>0</v>
      </c>
      <c r="N31" s="25"/>
      <c r="O31" s="179"/>
      <c r="P31" s="16"/>
      <c r="Q31" s="16"/>
      <c r="R31" s="16"/>
      <c r="S31" s="16"/>
      <c r="T31" s="16"/>
      <c r="U31" s="67" t="e">
        <f t="shared" si="5"/>
        <v>#NUM!</v>
      </c>
      <c r="V31" s="202">
        <v>46447</v>
      </c>
      <c r="W31" s="203">
        <f t="shared" si="6"/>
        <v>31</v>
      </c>
      <c r="X31" s="67">
        <f t="shared" si="7"/>
        <v>-46415</v>
      </c>
      <c r="Y31" s="67">
        <f t="shared" si="2"/>
        <v>0</v>
      </c>
      <c r="Z31" s="204">
        <f>IF(G31="",1,IF(C31="(２)ソフトウェア利用関連費",VLOOKUP(H31,減価償却!$B$5:$R$16,MATCH(シート①!Y31,減価償却!$T$4:$T$19,-1)+1,1),VLOOKUP(H31,減価償却!$B$20:$R$31,MATCH(シート①!Y31,減価償却!$T$4:$T$19,-1)+1,1)))</f>
        <v>1</v>
      </c>
      <c r="AA31" s="205">
        <f t="shared" si="8"/>
        <v>0</v>
      </c>
      <c r="AB31" s="204">
        <f>IF(OR(I31&lt;20000,YEARFRAC(T31,R31+1,1)&lt;0.25,H31=1),0,IF(C31="(２)ソフトウェア利用関連費",VLOOKUP(H31,減価償却!$B$5:$R$16,MATCH(シート①!AA31,減価償却!$T$4:$T$19,-1)+1,1),VLOOKUP(H31,減価償却!$B$20:$R$31,MATCH(シート①!AA31,減価償却!$T$4:$T$19,-1)+1,1)))</f>
        <v>0</v>
      </c>
      <c r="AC31" s="206">
        <f t="shared" si="9"/>
        <v>0</v>
      </c>
      <c r="AD31" s="206" t="str">
        <f t="shared" si="3"/>
        <v/>
      </c>
      <c r="AE31" s="206" t="str">
        <f t="shared" si="3"/>
        <v/>
      </c>
      <c r="AF31" s="206" t="str">
        <f t="shared" si="3"/>
        <v/>
      </c>
      <c r="AG31" s="206">
        <f t="shared" si="10"/>
        <v>0</v>
      </c>
      <c r="AH31" s="206" t="str">
        <f t="shared" si="11"/>
        <v/>
      </c>
      <c r="AI31" s="206" t="str">
        <f t="shared" si="11"/>
        <v/>
      </c>
      <c r="AJ31" s="206" t="str">
        <f t="shared" si="11"/>
        <v/>
      </c>
    </row>
    <row r="32" spans="1:36" ht="18" customHeight="1">
      <c r="A32" s="201">
        <v>19</v>
      </c>
      <c r="B32" s="114"/>
      <c r="C32" s="47" t="str">
        <f t="shared" si="0"/>
        <v/>
      </c>
      <c r="D32" s="179"/>
      <c r="E32" s="47" t="str">
        <f t="shared" si="1"/>
        <v>正しい登録Noを入力してください。</v>
      </c>
      <c r="F32" s="114"/>
      <c r="G32" s="114"/>
      <c r="H32" s="179"/>
      <c r="I32" s="49"/>
      <c r="J32" s="145"/>
      <c r="K32" s="34">
        <f t="shared" si="12"/>
        <v>0</v>
      </c>
      <c r="L32" s="24"/>
      <c r="M32" s="39">
        <f t="shared" si="4"/>
        <v>0</v>
      </c>
      <c r="N32" s="25"/>
      <c r="O32" s="179"/>
      <c r="P32" s="16"/>
      <c r="Q32" s="16"/>
      <c r="R32" s="16"/>
      <c r="S32" s="16"/>
      <c r="T32" s="16"/>
      <c r="U32" s="67" t="e">
        <f t="shared" si="5"/>
        <v>#NUM!</v>
      </c>
      <c r="V32" s="202">
        <v>46447</v>
      </c>
      <c r="W32" s="203">
        <f t="shared" si="6"/>
        <v>31</v>
      </c>
      <c r="X32" s="67">
        <f t="shared" si="7"/>
        <v>-46415</v>
      </c>
      <c r="Y32" s="67">
        <f t="shared" si="2"/>
        <v>0</v>
      </c>
      <c r="Z32" s="204">
        <f>IF(G32="",1,IF(C32="(２)ソフトウェア利用関連費",VLOOKUP(H32,減価償却!$B$5:$R$16,MATCH(シート①!Y32,減価償却!$T$4:$T$19,-1)+1,1),VLOOKUP(H32,減価償却!$B$20:$R$31,MATCH(シート①!Y32,減価償却!$T$4:$T$19,-1)+1,1)))</f>
        <v>1</v>
      </c>
      <c r="AA32" s="205">
        <f t="shared" si="8"/>
        <v>0</v>
      </c>
      <c r="AB32" s="204">
        <f>IF(OR(I32&lt;20000,YEARFRAC(T32,R32+1,1)&lt;0.25,H32=1),0,IF(C32="(２)ソフトウェア利用関連費",VLOOKUP(H32,減価償却!$B$5:$R$16,MATCH(シート①!AA32,減価償却!$T$4:$T$19,-1)+1,1),VLOOKUP(H32,減価償却!$B$20:$R$31,MATCH(シート①!AA32,減価償却!$T$4:$T$19,-1)+1,1)))</f>
        <v>0</v>
      </c>
      <c r="AC32" s="206">
        <f t="shared" si="9"/>
        <v>0</v>
      </c>
      <c r="AD32" s="206" t="str">
        <f t="shared" si="3"/>
        <v/>
      </c>
      <c r="AE32" s="206" t="str">
        <f t="shared" si="3"/>
        <v/>
      </c>
      <c r="AF32" s="206" t="str">
        <f t="shared" si="3"/>
        <v/>
      </c>
      <c r="AG32" s="206">
        <f t="shared" si="10"/>
        <v>0</v>
      </c>
      <c r="AH32" s="206" t="str">
        <f t="shared" si="11"/>
        <v/>
      </c>
      <c r="AI32" s="206" t="str">
        <f t="shared" si="11"/>
        <v/>
      </c>
      <c r="AJ32" s="206" t="str">
        <f t="shared" si="11"/>
        <v/>
      </c>
    </row>
    <row r="33" spans="1:36" ht="18" customHeight="1">
      <c r="A33" s="201">
        <v>20</v>
      </c>
      <c r="B33" s="114"/>
      <c r="C33" s="47" t="str">
        <f t="shared" si="0"/>
        <v/>
      </c>
      <c r="D33" s="179"/>
      <c r="E33" s="47" t="str">
        <f t="shared" si="1"/>
        <v>正しい登録Noを入力してください。</v>
      </c>
      <c r="F33" s="114"/>
      <c r="G33" s="114"/>
      <c r="H33" s="179"/>
      <c r="I33" s="49"/>
      <c r="J33" s="145"/>
      <c r="K33" s="34">
        <f t="shared" si="12"/>
        <v>0</v>
      </c>
      <c r="L33" s="24"/>
      <c r="M33" s="39">
        <f t="shared" si="4"/>
        <v>0</v>
      </c>
      <c r="N33" s="25"/>
      <c r="O33" s="179"/>
      <c r="P33" s="16"/>
      <c r="Q33" s="16"/>
      <c r="R33" s="16"/>
      <c r="S33" s="16"/>
      <c r="T33" s="16"/>
      <c r="U33" s="67" t="e">
        <f t="shared" si="5"/>
        <v>#NUM!</v>
      </c>
      <c r="V33" s="202">
        <v>46447</v>
      </c>
      <c r="W33" s="203">
        <f t="shared" si="6"/>
        <v>31</v>
      </c>
      <c r="X33" s="67">
        <f t="shared" si="7"/>
        <v>-46415</v>
      </c>
      <c r="Y33" s="67">
        <f t="shared" si="2"/>
        <v>0</v>
      </c>
      <c r="Z33" s="204">
        <f>IF(G33="",1,IF(C33="(２)ソフトウェア利用関連費",VLOOKUP(H33,減価償却!$B$5:$R$16,MATCH(シート①!Y33,減価償却!$T$4:$T$19,-1)+1,1),VLOOKUP(H33,減価償却!$B$20:$R$31,MATCH(シート①!Y33,減価償却!$T$4:$T$19,-1)+1,1)))</f>
        <v>1</v>
      </c>
      <c r="AA33" s="205">
        <f t="shared" si="8"/>
        <v>0</v>
      </c>
      <c r="AB33" s="204">
        <f>IF(OR(I33&lt;20000,YEARFRAC(T33,R33+1,1)&lt;0.25,H33=1),0,IF(C33="(２)ソフトウェア利用関連費",VLOOKUP(H33,減価償却!$B$5:$R$16,MATCH(シート①!AA33,減価償却!$T$4:$T$19,-1)+1,1),VLOOKUP(H33,減価償却!$B$20:$R$31,MATCH(シート①!AA33,減価償却!$T$4:$T$19,-1)+1,1)))</f>
        <v>0</v>
      </c>
      <c r="AC33" s="206">
        <f t="shared" si="9"/>
        <v>0</v>
      </c>
      <c r="AD33" s="206" t="str">
        <f t="shared" si="3"/>
        <v/>
      </c>
      <c r="AE33" s="206" t="str">
        <f t="shared" si="3"/>
        <v/>
      </c>
      <c r="AF33" s="206" t="str">
        <f t="shared" si="3"/>
        <v/>
      </c>
      <c r="AG33" s="206">
        <f t="shared" si="10"/>
        <v>0</v>
      </c>
      <c r="AH33" s="206" t="str">
        <f t="shared" si="11"/>
        <v/>
      </c>
      <c r="AI33" s="206" t="str">
        <f t="shared" si="11"/>
        <v/>
      </c>
      <c r="AJ33" s="206" t="str">
        <f t="shared" si="11"/>
        <v/>
      </c>
    </row>
    <row r="34" spans="1:36" ht="18" customHeight="1">
      <c r="A34" s="201">
        <v>21</v>
      </c>
      <c r="B34" s="114"/>
      <c r="C34" s="47" t="str">
        <f t="shared" si="0"/>
        <v/>
      </c>
      <c r="D34" s="179"/>
      <c r="E34" s="47" t="str">
        <f t="shared" si="1"/>
        <v>正しい登録Noを入力してください。</v>
      </c>
      <c r="F34" s="114"/>
      <c r="G34" s="114"/>
      <c r="H34" s="179"/>
      <c r="I34" s="49"/>
      <c r="J34" s="145"/>
      <c r="K34" s="34">
        <f t="shared" si="12"/>
        <v>0</v>
      </c>
      <c r="L34" s="24"/>
      <c r="M34" s="39">
        <f t="shared" si="4"/>
        <v>0</v>
      </c>
      <c r="N34" s="25"/>
      <c r="O34" s="179"/>
      <c r="P34" s="16"/>
      <c r="Q34" s="16"/>
      <c r="R34" s="16"/>
      <c r="S34" s="16"/>
      <c r="T34" s="16"/>
      <c r="U34" s="67" t="e">
        <f t="shared" si="5"/>
        <v>#NUM!</v>
      </c>
      <c r="V34" s="202">
        <v>46447</v>
      </c>
      <c r="W34" s="203">
        <f t="shared" si="6"/>
        <v>31</v>
      </c>
      <c r="X34" s="67">
        <f t="shared" si="7"/>
        <v>-46415</v>
      </c>
      <c r="Y34" s="67">
        <f t="shared" si="2"/>
        <v>0</v>
      </c>
      <c r="Z34" s="204">
        <f>IF(G34="",1,IF(C34="(２)ソフトウェア利用関連費",VLOOKUP(H34,減価償却!$B$5:$R$16,MATCH(シート①!Y34,減価償却!$T$4:$T$19,-1)+1,1),VLOOKUP(H34,減価償却!$B$20:$R$31,MATCH(シート①!Y34,減価償却!$T$4:$T$19,-1)+1,1)))</f>
        <v>1</v>
      </c>
      <c r="AA34" s="205">
        <f t="shared" si="8"/>
        <v>0</v>
      </c>
      <c r="AB34" s="204">
        <f>IF(OR(I34&lt;20000,YEARFRAC(T34,R34+1,1)&lt;0.25,H34=1),0,IF(C34="(２)ソフトウェア利用関連費",VLOOKUP(H34,減価償却!$B$5:$R$16,MATCH(シート①!AA34,減価償却!$T$4:$T$19,-1)+1,1),VLOOKUP(H34,減価償却!$B$20:$R$31,MATCH(シート①!AA34,減価償却!$T$4:$T$19,-1)+1,1)))</f>
        <v>0</v>
      </c>
      <c r="AC34" s="206">
        <f t="shared" si="9"/>
        <v>0</v>
      </c>
      <c r="AD34" s="206" t="str">
        <f t="shared" si="3"/>
        <v/>
      </c>
      <c r="AE34" s="206" t="str">
        <f t="shared" si="3"/>
        <v/>
      </c>
      <c r="AF34" s="206" t="str">
        <f t="shared" si="3"/>
        <v/>
      </c>
      <c r="AG34" s="206">
        <f t="shared" si="10"/>
        <v>0</v>
      </c>
      <c r="AH34" s="206" t="str">
        <f t="shared" si="11"/>
        <v/>
      </c>
      <c r="AI34" s="206" t="str">
        <f t="shared" si="11"/>
        <v/>
      </c>
      <c r="AJ34" s="206" t="str">
        <f t="shared" si="11"/>
        <v/>
      </c>
    </row>
    <row r="35" spans="1:36" ht="18" customHeight="1">
      <c r="A35" s="201">
        <v>22</v>
      </c>
      <c r="B35" s="114"/>
      <c r="C35" s="47" t="str">
        <f t="shared" si="0"/>
        <v/>
      </c>
      <c r="D35" s="179"/>
      <c r="E35" s="47" t="str">
        <f t="shared" si="1"/>
        <v>正しい登録Noを入力してください。</v>
      </c>
      <c r="F35" s="114"/>
      <c r="G35" s="114"/>
      <c r="H35" s="179"/>
      <c r="I35" s="49"/>
      <c r="J35" s="145"/>
      <c r="K35" s="34">
        <f t="shared" si="12"/>
        <v>0</v>
      </c>
      <c r="L35" s="24"/>
      <c r="M35" s="39">
        <f t="shared" si="4"/>
        <v>0</v>
      </c>
      <c r="N35" s="25"/>
      <c r="O35" s="179"/>
      <c r="P35" s="16"/>
      <c r="Q35" s="16"/>
      <c r="R35" s="16"/>
      <c r="S35" s="16"/>
      <c r="T35" s="16"/>
      <c r="U35" s="67" t="e">
        <f t="shared" si="5"/>
        <v>#NUM!</v>
      </c>
      <c r="V35" s="202">
        <v>46447</v>
      </c>
      <c r="W35" s="203">
        <f t="shared" si="6"/>
        <v>31</v>
      </c>
      <c r="X35" s="67">
        <f t="shared" si="7"/>
        <v>-46415</v>
      </c>
      <c r="Y35" s="67">
        <f t="shared" si="2"/>
        <v>0</v>
      </c>
      <c r="Z35" s="204">
        <f>IF(G35="",1,IF(C35="(２)ソフトウェア利用関連費",VLOOKUP(H35,減価償却!$B$5:$R$16,MATCH(シート①!Y35,減価償却!$T$4:$T$19,-1)+1,1),VLOOKUP(H35,減価償却!$B$20:$R$31,MATCH(シート①!Y35,減価償却!$T$4:$T$19,-1)+1,1)))</f>
        <v>1</v>
      </c>
      <c r="AA35" s="205">
        <f t="shared" si="8"/>
        <v>0</v>
      </c>
      <c r="AB35" s="204">
        <f>IF(OR(I35&lt;20000,YEARFRAC(T35,R35+1,1)&lt;0.25,H35=1),0,IF(C35="(２)ソフトウェア利用関連費",VLOOKUP(H35,減価償却!$B$5:$R$16,MATCH(シート①!AA35,減価償却!$T$4:$T$19,-1)+1,1),VLOOKUP(H35,減価償却!$B$20:$R$31,MATCH(シート①!AA35,減価償却!$T$4:$T$19,-1)+1,1)))</f>
        <v>0</v>
      </c>
      <c r="AC35" s="206">
        <f t="shared" si="9"/>
        <v>0</v>
      </c>
      <c r="AD35" s="206" t="str">
        <f t="shared" si="3"/>
        <v/>
      </c>
      <c r="AE35" s="206" t="str">
        <f t="shared" si="3"/>
        <v/>
      </c>
      <c r="AF35" s="206" t="str">
        <f t="shared" si="3"/>
        <v/>
      </c>
      <c r="AG35" s="206">
        <f t="shared" si="10"/>
        <v>0</v>
      </c>
      <c r="AH35" s="206" t="str">
        <f t="shared" si="11"/>
        <v/>
      </c>
      <c r="AI35" s="206" t="str">
        <f t="shared" si="11"/>
        <v/>
      </c>
      <c r="AJ35" s="206" t="str">
        <f t="shared" si="11"/>
        <v/>
      </c>
    </row>
    <row r="36" spans="1:36" ht="18" customHeight="1">
      <c r="A36" s="201">
        <v>23</v>
      </c>
      <c r="B36" s="114"/>
      <c r="C36" s="47" t="str">
        <f t="shared" si="0"/>
        <v/>
      </c>
      <c r="D36" s="179"/>
      <c r="E36" s="47" t="str">
        <f t="shared" si="1"/>
        <v>正しい登録Noを入力してください。</v>
      </c>
      <c r="F36" s="114"/>
      <c r="G36" s="114"/>
      <c r="H36" s="179"/>
      <c r="I36" s="49"/>
      <c r="J36" s="145"/>
      <c r="K36" s="34">
        <f t="shared" si="12"/>
        <v>0</v>
      </c>
      <c r="L36" s="24"/>
      <c r="M36" s="39">
        <f t="shared" si="4"/>
        <v>0</v>
      </c>
      <c r="N36" s="25"/>
      <c r="O36" s="179"/>
      <c r="P36" s="16"/>
      <c r="Q36" s="16"/>
      <c r="R36" s="16"/>
      <c r="S36" s="16"/>
      <c r="T36" s="16"/>
      <c r="U36" s="67" t="e">
        <f t="shared" si="5"/>
        <v>#NUM!</v>
      </c>
      <c r="V36" s="202">
        <v>46447</v>
      </c>
      <c r="W36" s="203">
        <f t="shared" si="6"/>
        <v>31</v>
      </c>
      <c r="X36" s="67">
        <f t="shared" si="7"/>
        <v>-46415</v>
      </c>
      <c r="Y36" s="67">
        <f t="shared" si="2"/>
        <v>0</v>
      </c>
      <c r="Z36" s="204">
        <f>IF(G36="",1,IF(C36="(２)ソフトウェア利用関連費",VLOOKUP(H36,減価償却!$B$5:$R$16,MATCH(シート①!Y36,減価償却!$T$4:$T$19,-1)+1,1),VLOOKUP(H36,減価償却!$B$20:$R$31,MATCH(シート①!Y36,減価償却!$T$4:$T$19,-1)+1,1)))</f>
        <v>1</v>
      </c>
      <c r="AA36" s="205">
        <f t="shared" si="8"/>
        <v>0</v>
      </c>
      <c r="AB36" s="204">
        <f>IF(OR(I36&lt;20000,YEARFRAC(T36,R36+1,1)&lt;0.25,H36=1),0,IF(C36="(２)ソフトウェア利用関連費",VLOOKUP(H36,減価償却!$B$5:$R$16,MATCH(シート①!AA36,減価償却!$T$4:$T$19,-1)+1,1),VLOOKUP(H36,減価償却!$B$20:$R$31,MATCH(シート①!AA36,減価償却!$T$4:$T$19,-1)+1,1)))</f>
        <v>0</v>
      </c>
      <c r="AC36" s="206">
        <f t="shared" si="9"/>
        <v>0</v>
      </c>
      <c r="AD36" s="206" t="str">
        <f t="shared" si="3"/>
        <v/>
      </c>
      <c r="AE36" s="206" t="str">
        <f t="shared" si="3"/>
        <v/>
      </c>
      <c r="AF36" s="206" t="str">
        <f t="shared" si="3"/>
        <v/>
      </c>
      <c r="AG36" s="206">
        <f t="shared" si="10"/>
        <v>0</v>
      </c>
      <c r="AH36" s="206" t="str">
        <f t="shared" si="11"/>
        <v/>
      </c>
      <c r="AI36" s="206" t="str">
        <f t="shared" si="11"/>
        <v/>
      </c>
      <c r="AJ36" s="206" t="str">
        <f t="shared" si="11"/>
        <v/>
      </c>
    </row>
    <row r="37" spans="1:36" ht="18" customHeight="1">
      <c r="A37" s="201">
        <v>24</v>
      </c>
      <c r="B37" s="114"/>
      <c r="C37" s="47" t="str">
        <f t="shared" si="0"/>
        <v/>
      </c>
      <c r="D37" s="179"/>
      <c r="E37" s="47" t="str">
        <f t="shared" si="1"/>
        <v>正しい登録Noを入力してください。</v>
      </c>
      <c r="F37" s="114"/>
      <c r="G37" s="114"/>
      <c r="H37" s="179"/>
      <c r="I37" s="49"/>
      <c r="J37" s="145"/>
      <c r="K37" s="34">
        <f t="shared" si="12"/>
        <v>0</v>
      </c>
      <c r="L37" s="24"/>
      <c r="M37" s="39">
        <f t="shared" si="4"/>
        <v>0</v>
      </c>
      <c r="N37" s="25"/>
      <c r="O37" s="179"/>
      <c r="P37" s="16"/>
      <c r="Q37" s="16"/>
      <c r="R37" s="16"/>
      <c r="S37" s="16"/>
      <c r="T37" s="16"/>
      <c r="U37" s="67" t="e">
        <f t="shared" si="5"/>
        <v>#NUM!</v>
      </c>
      <c r="V37" s="202">
        <v>46447</v>
      </c>
      <c r="W37" s="203">
        <f t="shared" si="6"/>
        <v>31</v>
      </c>
      <c r="X37" s="67">
        <f t="shared" si="7"/>
        <v>-46415</v>
      </c>
      <c r="Y37" s="67">
        <f t="shared" si="2"/>
        <v>0</v>
      </c>
      <c r="Z37" s="204">
        <f>IF(G37="",1,IF(C37="(２)ソフトウェア利用関連費",VLOOKUP(H37,減価償却!$B$5:$R$16,MATCH(シート①!Y37,減価償却!$T$4:$T$19,-1)+1,1),VLOOKUP(H37,減価償却!$B$20:$R$31,MATCH(シート①!Y37,減価償却!$T$4:$T$19,-1)+1,1)))</f>
        <v>1</v>
      </c>
      <c r="AA37" s="205">
        <f t="shared" si="8"/>
        <v>0</v>
      </c>
      <c r="AB37" s="204">
        <f>IF(OR(I37&lt;20000,YEARFRAC(T37,R37+1,1)&lt;0.25,H37=1),0,IF(C37="(２)ソフトウェア利用関連費",VLOOKUP(H37,減価償却!$B$5:$R$16,MATCH(シート①!AA37,減価償却!$T$4:$T$19,-1)+1,1),VLOOKUP(H37,減価償却!$B$20:$R$31,MATCH(シート①!AA37,減価償却!$T$4:$T$19,-1)+1,1)))</f>
        <v>0</v>
      </c>
      <c r="AC37" s="206">
        <f t="shared" si="9"/>
        <v>0</v>
      </c>
      <c r="AD37" s="206" t="str">
        <f t="shared" si="3"/>
        <v/>
      </c>
      <c r="AE37" s="206" t="str">
        <f t="shared" si="3"/>
        <v/>
      </c>
      <c r="AF37" s="206" t="str">
        <f t="shared" si="3"/>
        <v/>
      </c>
      <c r="AG37" s="206">
        <f t="shared" si="10"/>
        <v>0</v>
      </c>
      <c r="AH37" s="206" t="str">
        <f t="shared" si="11"/>
        <v/>
      </c>
      <c r="AI37" s="206" t="str">
        <f t="shared" si="11"/>
        <v/>
      </c>
      <c r="AJ37" s="206" t="str">
        <f t="shared" si="11"/>
        <v/>
      </c>
    </row>
    <row r="38" spans="1:36" ht="18" customHeight="1">
      <c r="A38" s="201">
        <v>25</v>
      </c>
      <c r="B38" s="114"/>
      <c r="C38" s="47" t="str">
        <f t="shared" si="0"/>
        <v/>
      </c>
      <c r="D38" s="179"/>
      <c r="E38" s="47" t="str">
        <f t="shared" si="1"/>
        <v>正しい登録Noを入力してください。</v>
      </c>
      <c r="F38" s="114"/>
      <c r="G38" s="114"/>
      <c r="H38" s="179"/>
      <c r="I38" s="49"/>
      <c r="J38" s="145"/>
      <c r="K38" s="34">
        <f t="shared" si="12"/>
        <v>0</v>
      </c>
      <c r="L38" s="24"/>
      <c r="M38" s="39">
        <f t="shared" si="4"/>
        <v>0</v>
      </c>
      <c r="N38" s="25"/>
      <c r="O38" s="179"/>
      <c r="P38" s="16"/>
      <c r="Q38" s="16"/>
      <c r="R38" s="16"/>
      <c r="S38" s="16"/>
      <c r="T38" s="16"/>
      <c r="U38" s="67" t="e">
        <f t="shared" si="5"/>
        <v>#NUM!</v>
      </c>
      <c r="V38" s="202">
        <v>46447</v>
      </c>
      <c r="W38" s="203">
        <f t="shared" si="6"/>
        <v>31</v>
      </c>
      <c r="X38" s="67">
        <f t="shared" si="7"/>
        <v>-46415</v>
      </c>
      <c r="Y38" s="67">
        <f t="shared" si="2"/>
        <v>0</v>
      </c>
      <c r="Z38" s="204">
        <f>IF(G38="",1,IF(C38="(２)ソフトウェア利用関連費",VLOOKUP(H38,減価償却!$B$5:$R$16,MATCH(シート①!Y38,減価償却!$T$4:$T$19,-1)+1,1),VLOOKUP(H38,減価償却!$B$20:$R$31,MATCH(シート①!Y38,減価償却!$T$4:$T$19,-1)+1,1)))</f>
        <v>1</v>
      </c>
      <c r="AA38" s="205">
        <f t="shared" si="8"/>
        <v>0</v>
      </c>
      <c r="AB38" s="204">
        <f>IF(OR(I38&lt;20000,YEARFRAC(T38,R38+1,1)&lt;0.25,H38=1),0,IF(C38="(２)ソフトウェア利用関連費",VLOOKUP(H38,減価償却!$B$5:$R$16,MATCH(シート①!AA38,減価償却!$T$4:$T$19,-1)+1,1),VLOOKUP(H38,減価償却!$B$20:$R$31,MATCH(シート①!AA38,減価償却!$T$4:$T$19,-1)+1,1)))</f>
        <v>0</v>
      </c>
      <c r="AC38" s="206">
        <f t="shared" si="9"/>
        <v>0</v>
      </c>
      <c r="AD38" s="206" t="str">
        <f t="shared" si="3"/>
        <v/>
      </c>
      <c r="AE38" s="206" t="str">
        <f t="shared" si="3"/>
        <v/>
      </c>
      <c r="AF38" s="206" t="str">
        <f t="shared" si="3"/>
        <v/>
      </c>
      <c r="AG38" s="206">
        <f t="shared" si="10"/>
        <v>0</v>
      </c>
      <c r="AH38" s="206" t="str">
        <f t="shared" si="11"/>
        <v/>
      </c>
      <c r="AI38" s="206" t="str">
        <f t="shared" si="11"/>
        <v/>
      </c>
      <c r="AJ38" s="206" t="str">
        <f t="shared" si="11"/>
        <v/>
      </c>
    </row>
    <row r="39" spans="1:36" ht="18" customHeight="1">
      <c r="A39" s="201">
        <v>26</v>
      </c>
      <c r="B39" s="114"/>
      <c r="C39" s="47" t="str">
        <f t="shared" si="0"/>
        <v/>
      </c>
      <c r="D39" s="179"/>
      <c r="E39" s="47" t="str">
        <f t="shared" si="1"/>
        <v>正しい登録Noを入力してください。</v>
      </c>
      <c r="F39" s="114"/>
      <c r="G39" s="114"/>
      <c r="H39" s="179"/>
      <c r="I39" s="49"/>
      <c r="J39" s="145"/>
      <c r="K39" s="34">
        <f t="shared" si="12"/>
        <v>0</v>
      </c>
      <c r="L39" s="24"/>
      <c r="M39" s="39">
        <f t="shared" si="4"/>
        <v>0</v>
      </c>
      <c r="N39" s="25"/>
      <c r="O39" s="179"/>
      <c r="P39" s="16"/>
      <c r="Q39" s="16"/>
      <c r="R39" s="16"/>
      <c r="S39" s="16"/>
      <c r="T39" s="16"/>
      <c r="U39" s="67" t="e">
        <f t="shared" si="5"/>
        <v>#NUM!</v>
      </c>
      <c r="V39" s="202">
        <v>46447</v>
      </c>
      <c r="W39" s="203">
        <f t="shared" si="6"/>
        <v>31</v>
      </c>
      <c r="X39" s="67">
        <f t="shared" si="7"/>
        <v>-46415</v>
      </c>
      <c r="Y39" s="67">
        <f t="shared" si="2"/>
        <v>0</v>
      </c>
      <c r="Z39" s="204">
        <f>IF(G39="",1,IF(C39="(２)ソフトウェア利用関連費",VLOOKUP(H39,減価償却!$B$5:$R$16,MATCH(シート①!Y39,減価償却!$T$4:$T$19,-1)+1,1),VLOOKUP(H39,減価償却!$B$20:$R$31,MATCH(シート①!Y39,減価償却!$T$4:$T$19,-1)+1,1)))</f>
        <v>1</v>
      </c>
      <c r="AA39" s="205">
        <f t="shared" si="8"/>
        <v>0</v>
      </c>
      <c r="AB39" s="204">
        <f>IF(OR(I39&lt;20000,YEARFRAC(T39,R39+1,1)&lt;0.25,H39=1),0,IF(C39="(２)ソフトウェア利用関連費",VLOOKUP(H39,減価償却!$B$5:$R$16,MATCH(シート①!AA39,減価償却!$T$4:$T$19,-1)+1,1),VLOOKUP(H39,減価償却!$B$20:$R$31,MATCH(シート①!AA39,減価償却!$T$4:$T$19,-1)+1,1)))</f>
        <v>0</v>
      </c>
      <c r="AC39" s="206">
        <f t="shared" si="9"/>
        <v>0</v>
      </c>
      <c r="AD39" s="206" t="str">
        <f t="shared" si="3"/>
        <v/>
      </c>
      <c r="AE39" s="206" t="str">
        <f t="shared" si="3"/>
        <v/>
      </c>
      <c r="AF39" s="206" t="str">
        <f t="shared" si="3"/>
        <v/>
      </c>
      <c r="AG39" s="206">
        <f t="shared" si="10"/>
        <v>0</v>
      </c>
      <c r="AH39" s="206" t="str">
        <f t="shared" si="11"/>
        <v/>
      </c>
      <c r="AI39" s="206" t="str">
        <f t="shared" si="11"/>
        <v/>
      </c>
      <c r="AJ39" s="206" t="str">
        <f t="shared" si="11"/>
        <v/>
      </c>
    </row>
    <row r="40" spans="1:36" ht="18" customHeight="1">
      <c r="A40" s="201">
        <v>27</v>
      </c>
      <c r="B40" s="114"/>
      <c r="C40" s="47" t="str">
        <f t="shared" si="0"/>
        <v/>
      </c>
      <c r="D40" s="179"/>
      <c r="E40" s="47" t="str">
        <f t="shared" si="1"/>
        <v>正しい登録Noを入力してください。</v>
      </c>
      <c r="F40" s="114"/>
      <c r="G40" s="114"/>
      <c r="H40" s="179"/>
      <c r="I40" s="49"/>
      <c r="J40" s="145"/>
      <c r="K40" s="34">
        <f t="shared" si="12"/>
        <v>0</v>
      </c>
      <c r="L40" s="24"/>
      <c r="M40" s="39">
        <f t="shared" si="4"/>
        <v>0</v>
      </c>
      <c r="N40" s="25"/>
      <c r="O40" s="179"/>
      <c r="P40" s="16"/>
      <c r="Q40" s="16"/>
      <c r="R40" s="16"/>
      <c r="S40" s="16"/>
      <c r="T40" s="16"/>
      <c r="U40" s="67" t="e">
        <f t="shared" si="5"/>
        <v>#NUM!</v>
      </c>
      <c r="V40" s="202">
        <v>46447</v>
      </c>
      <c r="W40" s="203">
        <f t="shared" si="6"/>
        <v>31</v>
      </c>
      <c r="X40" s="67">
        <f t="shared" si="7"/>
        <v>-46415</v>
      </c>
      <c r="Y40" s="67">
        <f t="shared" si="2"/>
        <v>0</v>
      </c>
      <c r="Z40" s="204">
        <f>IF(G40="",1,IF(C40="(２)ソフトウェア利用関連費",VLOOKUP(H40,減価償却!$B$5:$R$16,MATCH(シート①!Y40,減価償却!$T$4:$T$19,-1)+1,1),VLOOKUP(H40,減価償却!$B$20:$R$31,MATCH(シート①!Y40,減価償却!$T$4:$T$19,-1)+1,1)))</f>
        <v>1</v>
      </c>
      <c r="AA40" s="205">
        <f t="shared" si="8"/>
        <v>0</v>
      </c>
      <c r="AB40" s="204">
        <f>IF(OR(I40&lt;20000,YEARFRAC(T40,R40+1,1)&lt;0.25,H40=1),0,IF(C40="(２)ソフトウェア利用関連費",VLOOKUP(H40,減価償却!$B$5:$R$16,MATCH(シート①!AA40,減価償却!$T$4:$T$19,-1)+1,1),VLOOKUP(H40,減価償却!$B$20:$R$31,MATCH(シート①!AA40,減価償却!$T$4:$T$19,-1)+1,1)))</f>
        <v>0</v>
      </c>
      <c r="AC40" s="206">
        <f t="shared" si="9"/>
        <v>0</v>
      </c>
      <c r="AD40" s="206" t="str">
        <f t="shared" si="3"/>
        <v/>
      </c>
      <c r="AE40" s="206" t="str">
        <f t="shared" si="3"/>
        <v/>
      </c>
      <c r="AF40" s="206" t="str">
        <f t="shared" si="3"/>
        <v/>
      </c>
      <c r="AG40" s="206">
        <f t="shared" si="10"/>
        <v>0</v>
      </c>
      <c r="AH40" s="206" t="str">
        <f t="shared" si="11"/>
        <v/>
      </c>
      <c r="AI40" s="206" t="str">
        <f t="shared" si="11"/>
        <v/>
      </c>
      <c r="AJ40" s="206" t="str">
        <f t="shared" si="11"/>
        <v/>
      </c>
    </row>
    <row r="41" spans="1:36" ht="18" customHeight="1">
      <c r="A41" s="201">
        <v>28</v>
      </c>
      <c r="B41" s="114"/>
      <c r="C41" s="47" t="str">
        <f t="shared" si="0"/>
        <v/>
      </c>
      <c r="D41" s="179"/>
      <c r="E41" s="47" t="str">
        <f t="shared" si="1"/>
        <v>正しい登録Noを入力してください。</v>
      </c>
      <c r="F41" s="114"/>
      <c r="G41" s="114"/>
      <c r="H41" s="179"/>
      <c r="I41" s="49"/>
      <c r="J41" s="145"/>
      <c r="K41" s="34">
        <f t="shared" si="12"/>
        <v>0</v>
      </c>
      <c r="L41" s="24"/>
      <c r="M41" s="39">
        <f t="shared" si="4"/>
        <v>0</v>
      </c>
      <c r="N41" s="25"/>
      <c r="O41" s="179"/>
      <c r="P41" s="16"/>
      <c r="Q41" s="16"/>
      <c r="R41" s="16"/>
      <c r="S41" s="16"/>
      <c r="T41" s="16"/>
      <c r="U41" s="67" t="e">
        <f t="shared" si="5"/>
        <v>#NUM!</v>
      </c>
      <c r="V41" s="202">
        <v>46447</v>
      </c>
      <c r="W41" s="203">
        <f t="shared" si="6"/>
        <v>31</v>
      </c>
      <c r="X41" s="67">
        <f t="shared" si="7"/>
        <v>-46415</v>
      </c>
      <c r="Y41" s="67">
        <f t="shared" si="2"/>
        <v>0</v>
      </c>
      <c r="Z41" s="204">
        <f>IF(G41="",1,IF(C41="(２)ソフトウェア利用関連費",VLOOKUP(H41,減価償却!$B$5:$R$16,MATCH(シート①!Y41,減価償却!$T$4:$T$19,-1)+1,1),VLOOKUP(H41,減価償却!$B$20:$R$31,MATCH(シート①!Y41,減価償却!$T$4:$T$19,-1)+1,1)))</f>
        <v>1</v>
      </c>
      <c r="AA41" s="376">
        <f t="shared" si="8"/>
        <v>0</v>
      </c>
      <c r="AB41" s="377">
        <f>IF(OR(I41&lt;20000,YEARFRAC(T41,R41+1,1)&lt;0.25,H41=1),0,IF(C41="(２)ソフトウェア利用関連費",VLOOKUP(H41,減価償却!$B$5:$R$16,MATCH(シート①!AA41,減価償却!$T$4:$T$19,-1)+1,1),VLOOKUP(H41,減価償却!$B$20:$R$31,MATCH(シート①!AA41,減価償却!$T$4:$T$19,-1)+1,1)))</f>
        <v>0</v>
      </c>
      <c r="AC41" s="207">
        <f t="shared" si="9"/>
        <v>0</v>
      </c>
      <c r="AD41" s="206" t="str">
        <f t="shared" si="3"/>
        <v/>
      </c>
      <c r="AE41" s="206" t="str">
        <f t="shared" si="3"/>
        <v/>
      </c>
      <c r="AF41" s="206" t="str">
        <f t="shared" si="3"/>
        <v/>
      </c>
      <c r="AG41" s="206">
        <f t="shared" si="10"/>
        <v>0</v>
      </c>
      <c r="AH41" s="206" t="str">
        <f t="shared" si="11"/>
        <v/>
      </c>
      <c r="AI41" s="206" t="str">
        <f t="shared" si="11"/>
        <v/>
      </c>
      <c r="AJ41" s="206" t="str">
        <f t="shared" si="11"/>
        <v/>
      </c>
    </row>
    <row r="42" spans="1:36" ht="18" customHeight="1">
      <c r="A42" s="196"/>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461"/>
      <c r="AB42" s="462"/>
      <c r="AC42" s="381" t="s">
        <v>16</v>
      </c>
      <c r="AD42" s="209">
        <f t="shared" ref="AD42:AJ42" si="13">SUM(AD14:AD41)</f>
        <v>0</v>
      </c>
      <c r="AE42" s="206">
        <f t="shared" si="13"/>
        <v>0</v>
      </c>
      <c r="AF42" s="206">
        <f t="shared" si="13"/>
        <v>0</v>
      </c>
      <c r="AG42" s="206">
        <f t="shared" si="13"/>
        <v>0</v>
      </c>
      <c r="AH42" s="206">
        <f t="shared" si="13"/>
        <v>0</v>
      </c>
      <c r="AI42" s="206">
        <f t="shared" si="13"/>
        <v>0</v>
      </c>
      <c r="AJ42" s="206">
        <f t="shared" si="13"/>
        <v>0</v>
      </c>
    </row>
    <row r="43" spans="1:36" ht="18" hidden="1" customHeight="1">
      <c r="B43" s="194"/>
      <c r="C43" s="210"/>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211"/>
      <c r="AD43" s="212"/>
      <c r="AE43" s="212"/>
      <c r="AF43" s="212"/>
      <c r="AG43" s="213"/>
      <c r="AH43" s="212"/>
      <c r="AI43" s="212"/>
      <c r="AJ43" s="212"/>
    </row>
    <row r="44" spans="1:36" ht="33" customHeight="1">
      <c r="A44" s="420" t="s">
        <v>1113</v>
      </c>
      <c r="B44" s="420"/>
      <c r="C44" s="420"/>
      <c r="D44" s="420"/>
      <c r="E44" s="420"/>
      <c r="F44" s="420"/>
      <c r="G44" s="420"/>
      <c r="H44" s="420"/>
      <c r="I44" s="420"/>
      <c r="J44" s="420"/>
      <c r="K44" s="420"/>
      <c r="L44" s="420"/>
      <c r="M44" s="420"/>
      <c r="N44" s="420"/>
      <c r="O44" s="420"/>
      <c r="P44" s="420"/>
      <c r="Q44" s="214"/>
      <c r="R44" s="214"/>
      <c r="S44" s="214"/>
      <c r="T44" s="214"/>
      <c r="U44" s="214"/>
      <c r="V44" s="214"/>
      <c r="W44" s="214"/>
      <c r="X44" s="214"/>
      <c r="Y44" s="214"/>
      <c r="Z44" s="214"/>
      <c r="AA44" s="214"/>
      <c r="AB44" s="214"/>
      <c r="AC44" s="215"/>
      <c r="AD44" s="215"/>
      <c r="AE44" s="215"/>
      <c r="AF44" s="215"/>
      <c r="AG44" s="215"/>
      <c r="AH44" s="215"/>
      <c r="AI44" s="215"/>
      <c r="AJ44" s="215"/>
    </row>
    <row r="45" spans="1:36" s="216" customFormat="1" ht="30.75" customHeight="1">
      <c r="A45" s="411"/>
      <c r="B45" s="416" t="s">
        <v>8</v>
      </c>
      <c r="C45" s="442" t="s">
        <v>7</v>
      </c>
      <c r="D45" s="448" t="s">
        <v>6</v>
      </c>
      <c r="E45" s="449"/>
      <c r="F45" s="414" t="s">
        <v>522</v>
      </c>
      <c r="G45" s="414" t="s">
        <v>586</v>
      </c>
      <c r="H45" s="416" t="s">
        <v>12</v>
      </c>
      <c r="I45" s="414" t="s">
        <v>1196</v>
      </c>
      <c r="J45" s="414" t="s">
        <v>523</v>
      </c>
      <c r="K45" s="442" t="s">
        <v>1182</v>
      </c>
      <c r="L45" s="414" t="s">
        <v>1105</v>
      </c>
      <c r="M45" s="442" t="s">
        <v>1197</v>
      </c>
      <c r="N45" s="448" t="s">
        <v>5</v>
      </c>
      <c r="O45" s="449"/>
      <c r="P45" s="442" t="s">
        <v>524</v>
      </c>
      <c r="Q45" s="470" t="s">
        <v>161</v>
      </c>
      <c r="R45" s="471"/>
      <c r="S45" s="446" t="s">
        <v>4</v>
      </c>
      <c r="T45" s="447"/>
      <c r="U45" s="222"/>
      <c r="V45" s="468" t="s">
        <v>173</v>
      </c>
      <c r="W45" s="469"/>
      <c r="X45" s="223"/>
      <c r="Y45" s="467" t="s">
        <v>587</v>
      </c>
      <c r="Z45" s="467"/>
      <c r="AA45" s="467" t="s">
        <v>588</v>
      </c>
      <c r="AB45" s="467"/>
      <c r="AC45" s="464" t="s">
        <v>1198</v>
      </c>
      <c r="AD45" s="465"/>
      <c r="AE45" s="465"/>
      <c r="AF45" s="466"/>
      <c r="AG45" s="464" t="s">
        <v>1199</v>
      </c>
      <c r="AH45" s="465"/>
      <c r="AI45" s="465"/>
      <c r="AJ45" s="466"/>
    </row>
    <row r="46" spans="1:36" s="216" customFormat="1" ht="36" customHeight="1">
      <c r="A46" s="411"/>
      <c r="B46" s="417"/>
      <c r="C46" s="443"/>
      <c r="D46" s="450"/>
      <c r="E46" s="451"/>
      <c r="F46" s="421"/>
      <c r="G46" s="421"/>
      <c r="H46" s="417"/>
      <c r="I46" s="413"/>
      <c r="J46" s="421"/>
      <c r="K46" s="443"/>
      <c r="L46" s="421"/>
      <c r="M46" s="443"/>
      <c r="N46" s="224"/>
      <c r="O46" s="225" t="s">
        <v>3</v>
      </c>
      <c r="P46" s="443"/>
      <c r="Q46" s="225" t="s">
        <v>2</v>
      </c>
      <c r="R46" s="225" t="s">
        <v>1</v>
      </c>
      <c r="S46" s="225" t="s">
        <v>2</v>
      </c>
      <c r="T46" s="225" t="s">
        <v>1</v>
      </c>
      <c r="U46" s="225" t="s">
        <v>176</v>
      </c>
      <c r="V46" s="225" t="s">
        <v>2</v>
      </c>
      <c r="W46" s="225" t="s">
        <v>1</v>
      </c>
      <c r="X46" s="225" t="s">
        <v>176</v>
      </c>
      <c r="Y46" s="225" t="s">
        <v>187</v>
      </c>
      <c r="Z46" s="225" t="s">
        <v>188</v>
      </c>
      <c r="AA46" s="225" t="s">
        <v>187</v>
      </c>
      <c r="AB46" s="225" t="s">
        <v>188</v>
      </c>
      <c r="AC46" s="221"/>
      <c r="AD46" s="220" t="s">
        <v>11</v>
      </c>
      <c r="AE46" s="220" t="s">
        <v>10</v>
      </c>
      <c r="AF46" s="220" t="s">
        <v>9</v>
      </c>
      <c r="AG46" s="221"/>
      <c r="AH46" s="220" t="s">
        <v>11</v>
      </c>
      <c r="AI46" s="220" t="s">
        <v>10</v>
      </c>
      <c r="AJ46" s="220" t="s">
        <v>9</v>
      </c>
    </row>
    <row r="47" spans="1:36" ht="18" customHeight="1">
      <c r="A47" s="201">
        <v>1</v>
      </c>
      <c r="B47" s="114"/>
      <c r="C47" s="179"/>
      <c r="D47" s="452"/>
      <c r="E47" s="436"/>
      <c r="F47" s="114"/>
      <c r="G47" s="114"/>
      <c r="H47" s="179"/>
      <c r="I47" s="49"/>
      <c r="J47" s="49"/>
      <c r="K47" s="34">
        <f t="shared" ref="K47:K56" si="14">I47*J47</f>
        <v>0</v>
      </c>
      <c r="L47" s="38"/>
      <c r="M47" s="34">
        <f>ROUNDDOWN(K47*L47,0)</f>
        <v>0</v>
      </c>
      <c r="N47" s="179"/>
      <c r="O47" s="179"/>
      <c r="P47" s="16"/>
      <c r="Q47" s="16"/>
      <c r="R47" s="16"/>
      <c r="S47" s="16"/>
      <c r="T47" s="16"/>
      <c r="U47" s="67" t="e">
        <f t="shared" ref="U47:U56" si="15">EOMONTH(T47,0)-EOMONTH(S47,-1)</f>
        <v>#NUM!</v>
      </c>
      <c r="V47" s="202">
        <v>46447</v>
      </c>
      <c r="W47" s="203">
        <f t="shared" ref="W47:W56" si="16">EOMONTH(T47,0)</f>
        <v>31</v>
      </c>
      <c r="X47" s="67">
        <f t="shared" ref="X47:X56" si="17">EOMONTH(W47,0)+1-V47</f>
        <v>-46415</v>
      </c>
      <c r="Y47" s="67">
        <f t="shared" ref="Y47:Y56" si="18">IF(G47="",0,ROUNDDOWN(YEARFRAC(EOMONTH(P47,-1)+1,EOMONTH(S47,0)+1,1),2))</f>
        <v>0</v>
      </c>
      <c r="Z47" s="204">
        <f>IF(G47="",1,IF(C47="(２)ソフトウェア利用関連費",VLOOKUP(H47,減価償却!$B$5:$R$16,MATCH(シート①!Y47,減価償却!$T$4:$T$19,-1)+1,1),VLOOKUP(H47,減価償却!$B$20:$R$31,MATCH(シート①!Y47,減価償却!$T$4:$T$19,-1)+1,1)))</f>
        <v>1</v>
      </c>
      <c r="AA47" s="205">
        <f t="shared" ref="AA47:AA56" si="19">IF(T47="",0,ROUNDDOWN(YEARFRAC(EOMONTH(P47,-1)+1,EOMONTH(T47,0)+1,1),2))</f>
        <v>0</v>
      </c>
      <c r="AB47" s="204">
        <f>IF(OR(I47&lt;20000,YEARFRAC(T47,R47+1,1)&lt;0.25,H47=1),0,IF(C47="(２)ソフトウェア利用関連費",VLOOKUP(H47,減価償却!$B$5:$R$16,MATCH(シート①!AA47,減価償却!$T$4:$T$19,-1)+1,1),VLOOKUP(H47,減価償却!$B$20:$R$31,MATCH(シート①!AA47,減価償却!$T$4:$T$19,-1)+1,1)))</f>
        <v>0</v>
      </c>
      <c r="AC47" s="206">
        <f>IF(OR(P47="",Q47="",R47="",S47="",T47=""),0,ROUNDDOWN(M47*(Z47-AB47),0))</f>
        <v>0</v>
      </c>
      <c r="AD47" s="206" t="str">
        <f t="shared" ref="AD47:AF56" si="20">IF($C47=AD$13,$AC47,"")</f>
        <v/>
      </c>
      <c r="AE47" s="206" t="str">
        <f t="shared" si="20"/>
        <v/>
      </c>
      <c r="AF47" s="206" t="str">
        <f t="shared" si="20"/>
        <v/>
      </c>
      <c r="AG47" s="206">
        <f t="shared" ref="AG47:AG56" si="21">ROUNDDOWN(IF(OR(AC47=0,I47&lt;20000),0,IF(X47&lt;0,0,AC47*X47/U47)),0)</f>
        <v>0</v>
      </c>
      <c r="AH47" s="206" t="str">
        <f>IF($C47=AH$13,$AG47,"")</f>
        <v/>
      </c>
      <c r="AI47" s="206" t="str">
        <f>IF($C47=AI$13,$AG47,"")</f>
        <v/>
      </c>
      <c r="AJ47" s="206" t="str">
        <f>IF($C47=AJ$13,$AG47,"")</f>
        <v/>
      </c>
    </row>
    <row r="48" spans="1:36" ht="18" customHeight="1">
      <c r="A48" s="201">
        <v>2</v>
      </c>
      <c r="B48" s="114"/>
      <c r="C48" s="179"/>
      <c r="D48" s="452"/>
      <c r="E48" s="436"/>
      <c r="F48" s="114"/>
      <c r="G48" s="114"/>
      <c r="H48" s="179"/>
      <c r="I48" s="49"/>
      <c r="J48" s="49"/>
      <c r="K48" s="34">
        <f t="shared" si="14"/>
        <v>0</v>
      </c>
      <c r="L48" s="38"/>
      <c r="M48" s="34">
        <f t="shared" ref="M48:M56" si="22">ROUNDDOWN(K48*L48,0)</f>
        <v>0</v>
      </c>
      <c r="N48" s="179"/>
      <c r="O48" s="179"/>
      <c r="P48" s="16"/>
      <c r="Q48" s="16"/>
      <c r="R48" s="16"/>
      <c r="S48" s="16"/>
      <c r="T48" s="16"/>
      <c r="U48" s="67" t="e">
        <f t="shared" si="15"/>
        <v>#NUM!</v>
      </c>
      <c r="V48" s="202">
        <v>46447</v>
      </c>
      <c r="W48" s="203">
        <f t="shared" si="16"/>
        <v>31</v>
      </c>
      <c r="X48" s="67">
        <f t="shared" si="17"/>
        <v>-46415</v>
      </c>
      <c r="Y48" s="67">
        <f t="shared" si="18"/>
        <v>0</v>
      </c>
      <c r="Z48" s="204">
        <f>IF(G48="",1,IF(C48="(２)ソフトウェア利用関連費",VLOOKUP(H48,減価償却!$B$5:$R$16,MATCH(シート①!Y48,減価償却!$T$4:$T$19,-1)+1,1),VLOOKUP(H48,減価償却!$B$20:$R$31,MATCH(シート①!Y48,減価償却!$T$4:$T$19,-1)+1,1)))</f>
        <v>1</v>
      </c>
      <c r="AA48" s="205">
        <f t="shared" si="19"/>
        <v>0</v>
      </c>
      <c r="AB48" s="204">
        <f>IF(OR(I48&lt;20000,YEARFRAC(T48,R48+1,1)&lt;0.25,H48=1),0,IF(C48="(２)ソフトウェア利用関連費",VLOOKUP(H48,減価償却!$B$5:$R$16,MATCH(シート①!AA48,減価償却!$T$4:$T$19,-1)+1,1),VLOOKUP(H48,減価償却!$B$20:$R$31,MATCH(シート①!AA48,減価償却!$T$4:$T$19,-1)+1,1)))</f>
        <v>0</v>
      </c>
      <c r="AC48" s="206">
        <f t="shared" ref="AC48:AC56" si="23">IF(OR(P48="",Q48="",R48="",S48="",T48=""),0,ROUNDDOWN(M48*(Z48-AB48),0))</f>
        <v>0</v>
      </c>
      <c r="AD48" s="206" t="str">
        <f t="shared" si="20"/>
        <v/>
      </c>
      <c r="AE48" s="206" t="str">
        <f t="shared" si="20"/>
        <v/>
      </c>
      <c r="AF48" s="206" t="str">
        <f t="shared" si="20"/>
        <v/>
      </c>
      <c r="AG48" s="206">
        <f t="shared" si="21"/>
        <v>0</v>
      </c>
      <c r="AH48" s="206" t="str">
        <f t="shared" ref="AH48:AJ56" si="24">IF($C48=AH$13,$AG48,"")</f>
        <v/>
      </c>
      <c r="AI48" s="206" t="str">
        <f t="shared" si="24"/>
        <v/>
      </c>
      <c r="AJ48" s="206" t="str">
        <f t="shared" si="24"/>
        <v/>
      </c>
    </row>
    <row r="49" spans="1:36" ht="18" customHeight="1">
      <c r="A49" s="201">
        <v>3</v>
      </c>
      <c r="B49" s="114"/>
      <c r="C49" s="179"/>
      <c r="D49" s="445"/>
      <c r="E49" s="445"/>
      <c r="F49" s="114"/>
      <c r="G49" s="114"/>
      <c r="H49" s="179"/>
      <c r="I49" s="49"/>
      <c r="J49" s="49"/>
      <c r="K49" s="34">
        <f t="shared" si="14"/>
        <v>0</v>
      </c>
      <c r="L49" s="38"/>
      <c r="M49" s="34">
        <f t="shared" si="22"/>
        <v>0</v>
      </c>
      <c r="N49" s="179"/>
      <c r="O49" s="179"/>
      <c r="P49" s="16"/>
      <c r="Q49" s="16"/>
      <c r="R49" s="16"/>
      <c r="S49" s="16"/>
      <c r="T49" s="16"/>
      <c r="U49" s="67" t="e">
        <f t="shared" si="15"/>
        <v>#NUM!</v>
      </c>
      <c r="V49" s="202">
        <v>46447</v>
      </c>
      <c r="W49" s="203">
        <f t="shared" si="16"/>
        <v>31</v>
      </c>
      <c r="X49" s="67">
        <f t="shared" si="17"/>
        <v>-46415</v>
      </c>
      <c r="Y49" s="67">
        <f t="shared" si="18"/>
        <v>0</v>
      </c>
      <c r="Z49" s="204">
        <f>IF(G49="",1,IF(C49="(２)ソフトウェア利用関連費",VLOOKUP(H49,減価償却!$B$5:$R$16,MATCH(シート①!Y49,減価償却!$T$4:$T$19,-1)+1,1),VLOOKUP(H49,減価償却!$B$20:$R$31,MATCH(シート①!Y49,減価償却!$T$4:$T$19,-1)+1,1)))</f>
        <v>1</v>
      </c>
      <c r="AA49" s="205">
        <f t="shared" si="19"/>
        <v>0</v>
      </c>
      <c r="AB49" s="204">
        <f>IF(OR(I49&lt;20000,YEARFRAC(T49,R49+1,1)&lt;0.25,H49=1),0,IF(C49="(２)ソフトウェア利用関連費",VLOOKUP(H49,減価償却!$B$5:$R$16,MATCH(シート①!AA49,減価償却!$T$4:$T$19,-1)+1,1),VLOOKUP(H49,減価償却!$B$20:$R$31,MATCH(シート①!AA49,減価償却!$T$4:$T$19,-1)+1,1)))</f>
        <v>0</v>
      </c>
      <c r="AC49" s="206">
        <f t="shared" si="23"/>
        <v>0</v>
      </c>
      <c r="AD49" s="206" t="str">
        <f t="shared" si="20"/>
        <v/>
      </c>
      <c r="AE49" s="206" t="str">
        <f t="shared" si="20"/>
        <v/>
      </c>
      <c r="AF49" s="206" t="str">
        <f t="shared" si="20"/>
        <v/>
      </c>
      <c r="AG49" s="206">
        <f t="shared" si="21"/>
        <v>0</v>
      </c>
      <c r="AH49" s="206" t="str">
        <f t="shared" si="24"/>
        <v/>
      </c>
      <c r="AI49" s="206" t="str">
        <f t="shared" si="24"/>
        <v/>
      </c>
      <c r="AJ49" s="206" t="str">
        <f t="shared" si="24"/>
        <v/>
      </c>
    </row>
    <row r="50" spans="1:36" ht="18" customHeight="1">
      <c r="A50" s="201">
        <v>4</v>
      </c>
      <c r="B50" s="114"/>
      <c r="C50" s="179"/>
      <c r="D50" s="445"/>
      <c r="E50" s="445"/>
      <c r="F50" s="114"/>
      <c r="G50" s="114"/>
      <c r="H50" s="179"/>
      <c r="I50" s="49"/>
      <c r="J50" s="49"/>
      <c r="K50" s="34">
        <f t="shared" si="14"/>
        <v>0</v>
      </c>
      <c r="L50" s="38"/>
      <c r="M50" s="34">
        <f t="shared" si="22"/>
        <v>0</v>
      </c>
      <c r="N50" s="179"/>
      <c r="O50" s="179"/>
      <c r="P50" s="16"/>
      <c r="Q50" s="16"/>
      <c r="R50" s="16"/>
      <c r="S50" s="16"/>
      <c r="T50" s="16"/>
      <c r="U50" s="67" t="e">
        <f t="shared" si="15"/>
        <v>#NUM!</v>
      </c>
      <c r="V50" s="202">
        <v>46447</v>
      </c>
      <c r="W50" s="203">
        <f t="shared" si="16"/>
        <v>31</v>
      </c>
      <c r="X50" s="67">
        <f t="shared" si="17"/>
        <v>-46415</v>
      </c>
      <c r="Y50" s="67">
        <f t="shared" si="18"/>
        <v>0</v>
      </c>
      <c r="Z50" s="204">
        <f>IF(G50="",1,IF(C50="(２)ソフトウェア利用関連費",VLOOKUP(H50,減価償却!$B$5:$R$16,MATCH(シート①!Y50,減価償却!$T$4:$T$19,-1)+1,1),VLOOKUP(H50,減価償却!$B$20:$R$31,MATCH(シート①!Y50,減価償却!$T$4:$T$19,-1)+1,1)))</f>
        <v>1</v>
      </c>
      <c r="AA50" s="205">
        <f t="shared" si="19"/>
        <v>0</v>
      </c>
      <c r="AB50" s="204">
        <f>IF(OR(I50&lt;20000,YEARFRAC(T50,R50+1,1)&lt;0.25,H50=1),0,IF(C50="(２)ソフトウェア利用関連費",VLOOKUP(H50,減価償却!$B$5:$R$16,MATCH(シート①!AA50,減価償却!$T$4:$T$19,-1)+1,1),VLOOKUP(H50,減価償却!$B$20:$R$31,MATCH(シート①!AA50,減価償却!$T$4:$T$19,-1)+1,1)))</f>
        <v>0</v>
      </c>
      <c r="AC50" s="206">
        <f t="shared" si="23"/>
        <v>0</v>
      </c>
      <c r="AD50" s="206" t="str">
        <f t="shared" si="20"/>
        <v/>
      </c>
      <c r="AE50" s="206" t="str">
        <f t="shared" si="20"/>
        <v/>
      </c>
      <c r="AF50" s="206" t="str">
        <f t="shared" si="20"/>
        <v/>
      </c>
      <c r="AG50" s="206">
        <f t="shared" si="21"/>
        <v>0</v>
      </c>
      <c r="AH50" s="206" t="str">
        <f t="shared" si="24"/>
        <v/>
      </c>
      <c r="AI50" s="206" t="str">
        <f t="shared" si="24"/>
        <v/>
      </c>
      <c r="AJ50" s="206" t="str">
        <f t="shared" si="24"/>
        <v/>
      </c>
    </row>
    <row r="51" spans="1:36" ht="18" customHeight="1">
      <c r="A51" s="201">
        <v>5</v>
      </c>
      <c r="B51" s="114"/>
      <c r="C51" s="179"/>
      <c r="D51" s="445"/>
      <c r="E51" s="445"/>
      <c r="F51" s="114"/>
      <c r="G51" s="114"/>
      <c r="H51" s="179"/>
      <c r="I51" s="49"/>
      <c r="J51" s="49"/>
      <c r="K51" s="34">
        <f t="shared" si="14"/>
        <v>0</v>
      </c>
      <c r="L51" s="38"/>
      <c r="M51" s="34">
        <f t="shared" si="22"/>
        <v>0</v>
      </c>
      <c r="N51" s="179"/>
      <c r="O51" s="179"/>
      <c r="P51" s="16"/>
      <c r="Q51" s="16"/>
      <c r="R51" s="16"/>
      <c r="S51" s="16"/>
      <c r="T51" s="16"/>
      <c r="U51" s="67" t="e">
        <f t="shared" si="15"/>
        <v>#NUM!</v>
      </c>
      <c r="V51" s="202">
        <v>46447</v>
      </c>
      <c r="W51" s="203">
        <f t="shared" si="16"/>
        <v>31</v>
      </c>
      <c r="X51" s="67">
        <f t="shared" si="17"/>
        <v>-46415</v>
      </c>
      <c r="Y51" s="67">
        <f t="shared" si="18"/>
        <v>0</v>
      </c>
      <c r="Z51" s="204">
        <f>IF(G51="",1,IF(C51="(２)ソフトウェア利用関連費",VLOOKUP(H51,減価償却!$B$5:$R$16,MATCH(シート①!Y51,減価償却!$T$4:$T$19,-1)+1,1),VLOOKUP(H51,減価償却!$B$20:$R$31,MATCH(シート①!Y51,減価償却!$T$4:$T$19,-1)+1,1)))</f>
        <v>1</v>
      </c>
      <c r="AA51" s="205">
        <f t="shared" si="19"/>
        <v>0</v>
      </c>
      <c r="AB51" s="204">
        <f>IF(OR(I51&lt;20000,YEARFRAC(T51,R51+1,1)&lt;0.25,H51=1),0,IF(C51="(２)ソフトウェア利用関連費",VLOOKUP(H51,減価償却!$B$5:$R$16,MATCH(シート①!AA51,減価償却!$T$4:$T$19,-1)+1,1),VLOOKUP(H51,減価償却!$B$20:$R$31,MATCH(シート①!AA51,減価償却!$T$4:$T$19,-1)+1,1)))</f>
        <v>0</v>
      </c>
      <c r="AC51" s="206">
        <f t="shared" si="23"/>
        <v>0</v>
      </c>
      <c r="AD51" s="206" t="str">
        <f t="shared" si="20"/>
        <v/>
      </c>
      <c r="AE51" s="206" t="str">
        <f t="shared" si="20"/>
        <v/>
      </c>
      <c r="AF51" s="206" t="str">
        <f t="shared" si="20"/>
        <v/>
      </c>
      <c r="AG51" s="206">
        <f t="shared" si="21"/>
        <v>0</v>
      </c>
      <c r="AH51" s="206" t="str">
        <f t="shared" si="24"/>
        <v/>
      </c>
      <c r="AI51" s="206" t="str">
        <f t="shared" si="24"/>
        <v/>
      </c>
      <c r="AJ51" s="206" t="str">
        <f t="shared" si="24"/>
        <v/>
      </c>
    </row>
    <row r="52" spans="1:36" ht="18" customHeight="1">
      <c r="A52" s="201">
        <v>6</v>
      </c>
      <c r="B52" s="114"/>
      <c r="C52" s="179"/>
      <c r="D52" s="445"/>
      <c r="E52" s="445"/>
      <c r="F52" s="114"/>
      <c r="G52" s="114"/>
      <c r="H52" s="179"/>
      <c r="I52" s="49"/>
      <c r="J52" s="49"/>
      <c r="K52" s="34">
        <f t="shared" si="14"/>
        <v>0</v>
      </c>
      <c r="L52" s="38"/>
      <c r="M52" s="34">
        <f t="shared" si="22"/>
        <v>0</v>
      </c>
      <c r="N52" s="179"/>
      <c r="O52" s="179"/>
      <c r="P52" s="16"/>
      <c r="Q52" s="16"/>
      <c r="R52" s="16"/>
      <c r="S52" s="16"/>
      <c r="T52" s="16"/>
      <c r="U52" s="67" t="e">
        <f t="shared" si="15"/>
        <v>#NUM!</v>
      </c>
      <c r="V52" s="202">
        <v>46447</v>
      </c>
      <c r="W52" s="203">
        <f t="shared" si="16"/>
        <v>31</v>
      </c>
      <c r="X52" s="67">
        <f t="shared" si="17"/>
        <v>-46415</v>
      </c>
      <c r="Y52" s="67">
        <f t="shared" si="18"/>
        <v>0</v>
      </c>
      <c r="Z52" s="204">
        <f>IF(G52="",1,IF(C52="(２)ソフトウェア利用関連費",VLOOKUP(H52,減価償却!$B$5:$R$16,MATCH(シート①!Y52,減価償却!$T$4:$T$19,-1)+1,1),VLOOKUP(H52,減価償却!$B$20:$R$31,MATCH(シート①!Y52,減価償却!$T$4:$T$19,-1)+1,1)))</f>
        <v>1</v>
      </c>
      <c r="AA52" s="205">
        <f t="shared" si="19"/>
        <v>0</v>
      </c>
      <c r="AB52" s="204">
        <f>IF(OR(I52&lt;20000,YEARFRAC(T52,R52+1,1)&lt;0.25,H52=1),0,IF(C52="(２)ソフトウェア利用関連費",VLOOKUP(H52,減価償却!$B$5:$R$16,MATCH(シート①!AA52,減価償却!$T$4:$T$19,-1)+1,1),VLOOKUP(H52,減価償却!$B$20:$R$31,MATCH(シート①!AA52,減価償却!$T$4:$T$19,-1)+1,1)))</f>
        <v>0</v>
      </c>
      <c r="AC52" s="206">
        <f t="shared" si="23"/>
        <v>0</v>
      </c>
      <c r="AD52" s="206" t="str">
        <f t="shared" si="20"/>
        <v/>
      </c>
      <c r="AE52" s="206" t="str">
        <f t="shared" si="20"/>
        <v/>
      </c>
      <c r="AF52" s="206" t="str">
        <f t="shared" si="20"/>
        <v/>
      </c>
      <c r="AG52" s="206">
        <f t="shared" si="21"/>
        <v>0</v>
      </c>
      <c r="AH52" s="206" t="str">
        <f t="shared" si="24"/>
        <v/>
      </c>
      <c r="AI52" s="206" t="str">
        <f t="shared" si="24"/>
        <v/>
      </c>
      <c r="AJ52" s="206" t="str">
        <f t="shared" si="24"/>
        <v/>
      </c>
    </row>
    <row r="53" spans="1:36" ht="18" customHeight="1">
      <c r="A53" s="201">
        <v>7</v>
      </c>
      <c r="B53" s="114"/>
      <c r="C53" s="179"/>
      <c r="D53" s="445"/>
      <c r="E53" s="445"/>
      <c r="F53" s="114"/>
      <c r="G53" s="114"/>
      <c r="H53" s="179"/>
      <c r="I53" s="49"/>
      <c r="J53" s="49"/>
      <c r="K53" s="34">
        <f t="shared" si="14"/>
        <v>0</v>
      </c>
      <c r="L53" s="38"/>
      <c r="M53" s="34">
        <f t="shared" si="22"/>
        <v>0</v>
      </c>
      <c r="N53" s="179"/>
      <c r="O53" s="179"/>
      <c r="P53" s="16"/>
      <c r="Q53" s="16"/>
      <c r="R53" s="16"/>
      <c r="S53" s="16"/>
      <c r="T53" s="16"/>
      <c r="U53" s="67" t="e">
        <f t="shared" si="15"/>
        <v>#NUM!</v>
      </c>
      <c r="V53" s="202">
        <v>46447</v>
      </c>
      <c r="W53" s="203">
        <f t="shared" si="16"/>
        <v>31</v>
      </c>
      <c r="X53" s="67">
        <f t="shared" si="17"/>
        <v>-46415</v>
      </c>
      <c r="Y53" s="67">
        <f t="shared" si="18"/>
        <v>0</v>
      </c>
      <c r="Z53" s="204">
        <f>IF(G53="",1,IF(C53="(２)ソフトウェア利用関連費",VLOOKUP(H53,減価償却!$B$5:$R$16,MATCH(シート①!Y53,減価償却!$T$4:$T$19,-1)+1,1),VLOOKUP(H53,減価償却!$B$20:$R$31,MATCH(シート①!Y53,減価償却!$T$4:$T$19,-1)+1,1)))</f>
        <v>1</v>
      </c>
      <c r="AA53" s="205">
        <f t="shared" si="19"/>
        <v>0</v>
      </c>
      <c r="AB53" s="204">
        <f>IF(OR(I53&lt;20000,YEARFRAC(T53,R53+1,1)&lt;0.25,H53=1),0,IF(C53="(２)ソフトウェア利用関連費",VLOOKUP(H53,減価償却!$B$5:$R$16,MATCH(シート①!AA53,減価償却!$T$4:$T$19,-1)+1,1),VLOOKUP(H53,減価償却!$B$20:$R$31,MATCH(シート①!AA53,減価償却!$T$4:$T$19,-1)+1,1)))</f>
        <v>0</v>
      </c>
      <c r="AC53" s="206">
        <f t="shared" si="23"/>
        <v>0</v>
      </c>
      <c r="AD53" s="206" t="str">
        <f t="shared" si="20"/>
        <v/>
      </c>
      <c r="AE53" s="206" t="str">
        <f t="shared" si="20"/>
        <v/>
      </c>
      <c r="AF53" s="206" t="str">
        <f t="shared" si="20"/>
        <v/>
      </c>
      <c r="AG53" s="206">
        <f t="shared" si="21"/>
        <v>0</v>
      </c>
      <c r="AH53" s="206" t="str">
        <f t="shared" si="24"/>
        <v/>
      </c>
      <c r="AI53" s="206" t="str">
        <f t="shared" si="24"/>
        <v/>
      </c>
      <c r="AJ53" s="206" t="str">
        <f t="shared" si="24"/>
        <v/>
      </c>
    </row>
    <row r="54" spans="1:36" ht="18" customHeight="1">
      <c r="A54" s="201">
        <v>8</v>
      </c>
      <c r="B54" s="114"/>
      <c r="C54" s="179"/>
      <c r="D54" s="445"/>
      <c r="E54" s="445"/>
      <c r="F54" s="114"/>
      <c r="G54" s="114"/>
      <c r="H54" s="179"/>
      <c r="I54" s="49"/>
      <c r="J54" s="49"/>
      <c r="K54" s="34">
        <f t="shared" si="14"/>
        <v>0</v>
      </c>
      <c r="L54" s="38"/>
      <c r="M54" s="34">
        <f t="shared" si="22"/>
        <v>0</v>
      </c>
      <c r="N54" s="179"/>
      <c r="O54" s="179"/>
      <c r="P54" s="16"/>
      <c r="Q54" s="16"/>
      <c r="R54" s="16"/>
      <c r="S54" s="16"/>
      <c r="T54" s="16"/>
      <c r="U54" s="67" t="e">
        <f t="shared" si="15"/>
        <v>#NUM!</v>
      </c>
      <c r="V54" s="202">
        <v>46447</v>
      </c>
      <c r="W54" s="203">
        <f t="shared" si="16"/>
        <v>31</v>
      </c>
      <c r="X54" s="67">
        <f t="shared" si="17"/>
        <v>-46415</v>
      </c>
      <c r="Y54" s="67">
        <f t="shared" si="18"/>
        <v>0</v>
      </c>
      <c r="Z54" s="204">
        <f>IF(G54="",1,IF(C54="(２)ソフトウェア利用関連費",VLOOKUP(H54,減価償却!$B$5:$R$16,MATCH(シート①!Y54,減価償却!$T$4:$T$19,-1)+1,1),VLOOKUP(H54,減価償却!$B$20:$R$31,MATCH(シート①!Y54,減価償却!$T$4:$T$19,-1)+1,1)))</f>
        <v>1</v>
      </c>
      <c r="AA54" s="205">
        <f t="shared" si="19"/>
        <v>0</v>
      </c>
      <c r="AB54" s="204">
        <f>IF(OR(I54&lt;20000,YEARFRAC(T54,R54+1,1)&lt;0.25,H54=1),0,IF(C54="(２)ソフトウェア利用関連費",VLOOKUP(H54,減価償却!$B$5:$R$16,MATCH(シート①!AA54,減価償却!$T$4:$T$19,-1)+1,1),VLOOKUP(H54,減価償却!$B$20:$R$31,MATCH(シート①!AA54,減価償却!$T$4:$T$19,-1)+1,1)))</f>
        <v>0</v>
      </c>
      <c r="AC54" s="206">
        <f t="shared" si="23"/>
        <v>0</v>
      </c>
      <c r="AD54" s="206" t="str">
        <f t="shared" si="20"/>
        <v/>
      </c>
      <c r="AE54" s="206" t="str">
        <f t="shared" si="20"/>
        <v/>
      </c>
      <c r="AF54" s="206" t="str">
        <f t="shared" si="20"/>
        <v/>
      </c>
      <c r="AG54" s="206">
        <f t="shared" si="21"/>
        <v>0</v>
      </c>
      <c r="AH54" s="206" t="str">
        <f t="shared" si="24"/>
        <v/>
      </c>
      <c r="AI54" s="206" t="str">
        <f t="shared" si="24"/>
        <v/>
      </c>
      <c r="AJ54" s="206" t="str">
        <f t="shared" si="24"/>
        <v/>
      </c>
    </row>
    <row r="55" spans="1:36" ht="18" customHeight="1">
      <c r="A55" s="201">
        <v>9</v>
      </c>
      <c r="B55" s="114"/>
      <c r="C55" s="179"/>
      <c r="D55" s="445"/>
      <c r="E55" s="445"/>
      <c r="F55" s="114"/>
      <c r="G55" s="114"/>
      <c r="H55" s="179"/>
      <c r="I55" s="49"/>
      <c r="J55" s="49"/>
      <c r="K55" s="34">
        <f t="shared" si="14"/>
        <v>0</v>
      </c>
      <c r="L55" s="38"/>
      <c r="M55" s="34">
        <f t="shared" si="22"/>
        <v>0</v>
      </c>
      <c r="N55" s="179"/>
      <c r="O55" s="179"/>
      <c r="P55" s="16"/>
      <c r="Q55" s="16"/>
      <c r="R55" s="16"/>
      <c r="S55" s="16"/>
      <c r="T55" s="16"/>
      <c r="U55" s="67" t="e">
        <f t="shared" si="15"/>
        <v>#NUM!</v>
      </c>
      <c r="V55" s="202">
        <v>46447</v>
      </c>
      <c r="W55" s="203">
        <f t="shared" si="16"/>
        <v>31</v>
      </c>
      <c r="X55" s="67">
        <f t="shared" si="17"/>
        <v>-46415</v>
      </c>
      <c r="Y55" s="67">
        <f t="shared" si="18"/>
        <v>0</v>
      </c>
      <c r="Z55" s="204">
        <f>IF(G55="",1,IF(C55="(２)ソフトウェア利用関連費",VLOOKUP(H55,減価償却!$B$5:$R$16,MATCH(シート①!Y55,減価償却!$T$4:$T$19,-1)+1,1),VLOOKUP(H55,減価償却!$B$20:$R$31,MATCH(シート①!Y55,減価償却!$T$4:$T$19,-1)+1,1)))</f>
        <v>1</v>
      </c>
      <c r="AA55" s="205">
        <f t="shared" si="19"/>
        <v>0</v>
      </c>
      <c r="AB55" s="204">
        <f>IF(OR(I55&lt;20000,YEARFRAC(T55,R55+1,1)&lt;0.25,H55=1),0,IF(C55="(２)ソフトウェア利用関連費",VLOOKUP(H55,減価償却!$B$5:$R$16,MATCH(シート①!AA55,減価償却!$T$4:$T$19,-1)+1,1),VLOOKUP(H55,減価償却!$B$20:$R$31,MATCH(シート①!AA55,減価償却!$T$4:$T$19,-1)+1,1)))</f>
        <v>0</v>
      </c>
      <c r="AC55" s="206">
        <f t="shared" si="23"/>
        <v>0</v>
      </c>
      <c r="AD55" s="206" t="str">
        <f t="shared" si="20"/>
        <v/>
      </c>
      <c r="AE55" s="206" t="str">
        <f t="shared" si="20"/>
        <v/>
      </c>
      <c r="AF55" s="206" t="str">
        <f t="shared" si="20"/>
        <v/>
      </c>
      <c r="AG55" s="206">
        <f t="shared" si="21"/>
        <v>0</v>
      </c>
      <c r="AH55" s="206" t="str">
        <f t="shared" si="24"/>
        <v/>
      </c>
      <c r="AI55" s="206" t="str">
        <f t="shared" si="24"/>
        <v/>
      </c>
      <c r="AJ55" s="206" t="str">
        <f t="shared" si="24"/>
        <v/>
      </c>
    </row>
    <row r="56" spans="1:36" ht="18" customHeight="1">
      <c r="A56" s="201">
        <v>10</v>
      </c>
      <c r="B56" s="114"/>
      <c r="C56" s="179"/>
      <c r="D56" s="445"/>
      <c r="E56" s="445"/>
      <c r="F56" s="114"/>
      <c r="G56" s="114"/>
      <c r="H56" s="179"/>
      <c r="I56" s="49"/>
      <c r="J56" s="49"/>
      <c r="K56" s="34">
        <f t="shared" si="14"/>
        <v>0</v>
      </c>
      <c r="L56" s="38"/>
      <c r="M56" s="34">
        <f t="shared" si="22"/>
        <v>0</v>
      </c>
      <c r="N56" s="179"/>
      <c r="O56" s="179"/>
      <c r="P56" s="16"/>
      <c r="Q56" s="16"/>
      <c r="R56" s="16"/>
      <c r="S56" s="16"/>
      <c r="T56" s="16"/>
      <c r="U56" s="67" t="e">
        <f t="shared" si="15"/>
        <v>#NUM!</v>
      </c>
      <c r="V56" s="202">
        <v>46447</v>
      </c>
      <c r="W56" s="203">
        <f t="shared" si="16"/>
        <v>31</v>
      </c>
      <c r="X56" s="67">
        <f t="shared" si="17"/>
        <v>-46415</v>
      </c>
      <c r="Y56" s="67">
        <f t="shared" si="18"/>
        <v>0</v>
      </c>
      <c r="Z56" s="204">
        <f>IF(G56="",1,IF(C56="(２)ソフトウェア利用関連費",VLOOKUP(H56,減価償却!$B$5:$R$16,MATCH(シート①!Y56,減価償却!$T$4:$T$19,-1)+1,1),VLOOKUP(H56,減価償却!$B$20:$R$31,MATCH(シート①!Y56,減価償却!$T$4:$T$19,-1)+1,1)))</f>
        <v>1</v>
      </c>
      <c r="AA56" s="205">
        <f t="shared" si="19"/>
        <v>0</v>
      </c>
      <c r="AB56" s="204">
        <f>IF(OR(I56&lt;20000,YEARFRAC(T56,R56+1,1)&lt;0.25,H56=1),0,IF(C56="(２)ソフトウェア利用関連費",VLOOKUP(H56,減価償却!$B$5:$R$16,MATCH(シート①!AA56,減価償却!$T$4:$T$19,-1)+1,1),VLOOKUP(H56,減価償却!$B$20:$R$31,MATCH(シート①!AA56,減価償却!$T$4:$T$19,-1)+1,1)))</f>
        <v>0</v>
      </c>
      <c r="AC56" s="206">
        <f t="shared" si="23"/>
        <v>0</v>
      </c>
      <c r="AD56" s="206" t="str">
        <f t="shared" si="20"/>
        <v/>
      </c>
      <c r="AE56" s="206" t="str">
        <f t="shared" si="20"/>
        <v/>
      </c>
      <c r="AF56" s="206" t="str">
        <f t="shared" si="20"/>
        <v/>
      </c>
      <c r="AG56" s="206">
        <f t="shared" si="21"/>
        <v>0</v>
      </c>
      <c r="AH56" s="206" t="str">
        <f t="shared" si="24"/>
        <v/>
      </c>
      <c r="AI56" s="206" t="str">
        <f t="shared" si="24"/>
        <v/>
      </c>
      <c r="AJ56" s="206" t="str">
        <f t="shared" si="24"/>
        <v/>
      </c>
    </row>
    <row r="57" spans="1:36" ht="18" customHeight="1">
      <c r="A57" s="196"/>
      <c r="B57" s="208"/>
      <c r="C57" s="208"/>
      <c r="D57" s="208"/>
      <c r="E57" s="208"/>
      <c r="F57" s="208"/>
      <c r="G57" s="208"/>
      <c r="H57" s="208"/>
      <c r="I57" s="208"/>
      <c r="J57" s="208"/>
      <c r="K57" s="208"/>
      <c r="L57" s="208"/>
      <c r="M57" s="208"/>
      <c r="N57" s="208"/>
      <c r="O57" s="208"/>
      <c r="P57" s="208"/>
      <c r="Q57" s="208"/>
      <c r="R57" s="208"/>
      <c r="S57" s="208"/>
      <c r="T57" s="208"/>
      <c r="U57" s="208"/>
      <c r="V57" s="208"/>
      <c r="W57" s="208"/>
      <c r="X57" s="208"/>
      <c r="Y57" s="208"/>
      <c r="Z57" s="208"/>
      <c r="AA57" s="461"/>
      <c r="AB57" s="462"/>
      <c r="AC57" s="382" t="s">
        <v>16</v>
      </c>
      <c r="AD57" s="206">
        <f t="shared" ref="AD57:AJ57" si="25">SUM(AD47:AD56)</f>
        <v>0</v>
      </c>
      <c r="AE57" s="206">
        <f t="shared" si="25"/>
        <v>0</v>
      </c>
      <c r="AF57" s="206">
        <f t="shared" si="25"/>
        <v>0</v>
      </c>
      <c r="AG57" s="206">
        <f t="shared" si="25"/>
        <v>0</v>
      </c>
      <c r="AH57" s="206">
        <f t="shared" si="25"/>
        <v>0</v>
      </c>
      <c r="AI57" s="206">
        <f t="shared" si="25"/>
        <v>0</v>
      </c>
      <c r="AJ57" s="206">
        <f t="shared" si="25"/>
        <v>0</v>
      </c>
    </row>
    <row r="58" spans="1:36" s="187" customFormat="1" ht="18" customHeight="1">
      <c r="B58" s="217"/>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8"/>
      <c r="AD58" s="218"/>
      <c r="AE58" s="218"/>
      <c r="AF58" s="218"/>
      <c r="AG58" s="218"/>
      <c r="AH58" s="218"/>
      <c r="AI58" s="218"/>
      <c r="AJ58" s="218"/>
    </row>
    <row r="59" spans="1:36" ht="15" customHeight="1">
      <c r="AC59" s="219" t="s">
        <v>0</v>
      </c>
      <c r="AD59" s="206">
        <f>SUM(AD42,AD57)</f>
        <v>0</v>
      </c>
      <c r="AE59" s="206">
        <f t="shared" ref="AE59:AJ59" si="26">SUM(AE42,AE57)</f>
        <v>0</v>
      </c>
      <c r="AF59" s="206">
        <f t="shared" si="26"/>
        <v>0</v>
      </c>
      <c r="AG59" s="206">
        <f t="shared" si="26"/>
        <v>0</v>
      </c>
      <c r="AH59" s="206">
        <f>SUM(AH42,AH57)</f>
        <v>0</v>
      </c>
      <c r="AI59" s="206">
        <f t="shared" si="26"/>
        <v>0</v>
      </c>
      <c r="AJ59" s="206">
        <f t="shared" si="26"/>
        <v>0</v>
      </c>
    </row>
    <row r="61" spans="1:36" ht="15" customHeight="1">
      <c r="AA61" s="444" t="s">
        <v>180</v>
      </c>
      <c r="AB61" s="444"/>
      <c r="AC61" s="219" t="s">
        <v>0</v>
      </c>
      <c r="AD61" s="342"/>
      <c r="AE61" s="342"/>
      <c r="AF61" s="342"/>
      <c r="AG61" s="342"/>
      <c r="AH61" s="342"/>
      <c r="AI61" s="342"/>
      <c r="AJ61" s="342"/>
    </row>
    <row r="62" spans="1:36" ht="15" customHeight="1">
      <c r="AA62" s="444" t="s">
        <v>181</v>
      </c>
      <c r="AB62" s="444"/>
      <c r="AC62" s="219" t="s">
        <v>0</v>
      </c>
      <c r="AD62" s="342"/>
      <c r="AE62" s="342"/>
      <c r="AF62" s="342"/>
      <c r="AG62" s="342"/>
      <c r="AH62" s="342"/>
      <c r="AI62" s="342"/>
      <c r="AJ62" s="342"/>
    </row>
    <row r="63" spans="1:36" ht="15" customHeight="1">
      <c r="AA63" s="444" t="s">
        <v>182</v>
      </c>
      <c r="AB63" s="444"/>
      <c r="AC63" s="219" t="s">
        <v>0</v>
      </c>
      <c r="AD63" s="342"/>
      <c r="AE63" s="342"/>
      <c r="AF63" s="342"/>
      <c r="AG63" s="342"/>
      <c r="AH63" s="342"/>
      <c r="AI63" s="342"/>
      <c r="AJ63" s="342"/>
    </row>
    <row r="64" spans="1:36" ht="15" customHeight="1">
      <c r="AA64" s="444" t="s">
        <v>183</v>
      </c>
      <c r="AB64" s="444"/>
      <c r="AC64" s="219" t="s">
        <v>0</v>
      </c>
      <c r="AD64" s="342"/>
      <c r="AE64" s="342"/>
      <c r="AF64" s="342"/>
      <c r="AG64" s="342"/>
      <c r="AH64" s="342"/>
      <c r="AI64" s="342"/>
      <c r="AJ64" s="342"/>
    </row>
    <row r="65" spans="27:36" ht="15" customHeight="1">
      <c r="AA65" s="444" t="s">
        <v>184</v>
      </c>
      <c r="AB65" s="444"/>
      <c r="AC65" s="219" t="s">
        <v>0</v>
      </c>
      <c r="AD65" s="342"/>
      <c r="AE65" s="342"/>
      <c r="AF65" s="342"/>
      <c r="AG65" s="342"/>
      <c r="AH65" s="342"/>
      <c r="AI65" s="342"/>
      <c r="AJ65" s="342"/>
    </row>
    <row r="66" spans="27:36" ht="15" customHeight="1">
      <c r="AA66" s="444" t="s">
        <v>185</v>
      </c>
      <c r="AB66" s="444"/>
      <c r="AC66" s="219" t="s">
        <v>0</v>
      </c>
      <c r="AD66" s="206">
        <f>SUM(AD59,AD61:AD65)</f>
        <v>0</v>
      </c>
      <c r="AE66" s="206">
        <f t="shared" ref="AE66:AJ66" si="27">SUM(AE59,AE61:AE65)</f>
        <v>0</v>
      </c>
      <c r="AF66" s="206">
        <f t="shared" si="27"/>
        <v>0</v>
      </c>
      <c r="AG66" s="206">
        <f t="shared" si="27"/>
        <v>0</v>
      </c>
      <c r="AH66" s="206">
        <f>SUM(AH59,AH61:AH65)</f>
        <v>0</v>
      </c>
      <c r="AI66" s="206">
        <f t="shared" si="27"/>
        <v>0</v>
      </c>
      <c r="AJ66" s="206">
        <f t="shared" si="27"/>
        <v>0</v>
      </c>
    </row>
  </sheetData>
  <sheetProtection algorithmName="SHA-512" hashValue="ZaSMXZ6MoZ/SFDvoIit5lQpMCu5LJCdMwZpYl66Hlh1oH9jgREKiCOJ5l0nJyNyPusnxUliBsldPCkqga6ETGw==" saltValue="4GS/SXhPYYbB3XyC0/A7Jg==" spinCount="100000" sheet="1" selectLockedCells="1"/>
  <mergeCells count="80">
    <mergeCell ref="AA42:AB42"/>
    <mergeCell ref="AA57:AB57"/>
    <mergeCell ref="AI2:AJ2"/>
    <mergeCell ref="I12:I13"/>
    <mergeCell ref="J12:J13"/>
    <mergeCell ref="AG45:AJ45"/>
    <mergeCell ref="Y45:Z45"/>
    <mergeCell ref="AA45:AB45"/>
    <mergeCell ref="AC45:AF45"/>
    <mergeCell ref="V45:W45"/>
    <mergeCell ref="Q45:R45"/>
    <mergeCell ref="K45:K46"/>
    <mergeCell ref="N45:O45"/>
    <mergeCell ref="P45:P46"/>
    <mergeCell ref="AH4:AJ4"/>
    <mergeCell ref="AG12:AJ12"/>
    <mergeCell ref="AC12:AF12"/>
    <mergeCell ref="P12:P13"/>
    <mergeCell ref="Q12:R12"/>
    <mergeCell ref="S12:T12"/>
    <mergeCell ref="N12:O12"/>
    <mergeCell ref="Y12:Z12"/>
    <mergeCell ref="AA12:AB12"/>
    <mergeCell ref="L45:L46"/>
    <mergeCell ref="M45:M46"/>
    <mergeCell ref="G45:G46"/>
    <mergeCell ref="M12:M13"/>
    <mergeCell ref="V12:W12"/>
    <mergeCell ref="D52:E52"/>
    <mergeCell ref="D53:E53"/>
    <mergeCell ref="D54:E54"/>
    <mergeCell ref="D47:E47"/>
    <mergeCell ref="D48:E48"/>
    <mergeCell ref="A11:R11"/>
    <mergeCell ref="B45:B46"/>
    <mergeCell ref="C45:C46"/>
    <mergeCell ref="AA66:AB66"/>
    <mergeCell ref="AA61:AB61"/>
    <mergeCell ref="AA62:AB62"/>
    <mergeCell ref="AA63:AB63"/>
    <mergeCell ref="AA64:AB64"/>
    <mergeCell ref="AA65:AB65"/>
    <mergeCell ref="D56:E56"/>
    <mergeCell ref="D49:E49"/>
    <mergeCell ref="D50:E50"/>
    <mergeCell ref="D55:E55"/>
    <mergeCell ref="S45:T45"/>
    <mergeCell ref="D51:E51"/>
    <mergeCell ref="D45:E46"/>
    <mergeCell ref="B3:C3"/>
    <mergeCell ref="D3:E3"/>
    <mergeCell ref="B4:C4"/>
    <mergeCell ref="D4:E4"/>
    <mergeCell ref="B5:C5"/>
    <mergeCell ref="D5:E5"/>
    <mergeCell ref="F4:J4"/>
    <mergeCell ref="F6:I6"/>
    <mergeCell ref="F9:K9"/>
    <mergeCell ref="F10:K10"/>
    <mergeCell ref="B6:C6"/>
    <mergeCell ref="D6:E6"/>
    <mergeCell ref="B8:C9"/>
    <mergeCell ref="B7:C7"/>
    <mergeCell ref="D7:E7"/>
    <mergeCell ref="A45:A46"/>
    <mergeCell ref="H12:H13"/>
    <mergeCell ref="L12:L13"/>
    <mergeCell ref="K12:K13"/>
    <mergeCell ref="F12:F13"/>
    <mergeCell ref="G12:G13"/>
    <mergeCell ref="A12:A13"/>
    <mergeCell ref="H45:H46"/>
    <mergeCell ref="B12:B13"/>
    <mergeCell ref="C12:C13"/>
    <mergeCell ref="D12:D13"/>
    <mergeCell ref="E12:E13"/>
    <mergeCell ref="A44:P44"/>
    <mergeCell ref="F45:F46"/>
    <mergeCell ref="I45:I46"/>
    <mergeCell ref="J45:J46"/>
  </mergeCells>
  <phoneticPr fontId="4"/>
  <conditionalFormatting sqref="D7:E7">
    <cfRule type="expression" dxfId="108" priority="1">
      <formula>AND($D$7&lt;&gt;"",$D$7&lt;DATE(2026,4,7))</formula>
    </cfRule>
  </conditionalFormatting>
  <conditionalFormatting sqref="D9:E9">
    <cfRule type="expression" dxfId="107" priority="7">
      <formula>AND($D$9&lt;&gt;"",$E$9&lt;&gt;"",($E$9-$D$9)&lt;0)</formula>
    </cfRule>
    <cfRule type="expression" dxfId="106" priority="9">
      <formula>AND($D$7&lt;&gt;"",D9&lt;&gt;"",(D9-$D$7)&lt;0)</formula>
    </cfRule>
  </conditionalFormatting>
  <conditionalFormatting sqref="N14:T41 N47:T56 D9:E9 D7:E7 D3:E3 D5:E5 B14:B41 D14:D41 F14:J41 L14:L41 B47:J56 L47:L56">
    <cfRule type="expression" dxfId="105" priority="82">
      <formula>B3&lt;&gt;""</formula>
    </cfRule>
  </conditionalFormatting>
  <conditionalFormatting sqref="P14:T41 P47:T56">
    <cfRule type="expression" dxfId="104" priority="16">
      <formula>AND(P14&lt;&gt;"",P14-$D$7&lt;0,$C14&lt;&gt;"(３)ＣＤＥ環境構築・利用費")</formula>
    </cfRule>
  </conditionalFormatting>
  <conditionalFormatting sqref="Q14:Q41 Q47:Q56">
    <cfRule type="expression" dxfId="103" priority="4">
      <formula>AND(P14&lt;&gt;"",Q14&lt;&gt;"",(Q14-P14)&lt;0)</formula>
    </cfRule>
  </conditionalFormatting>
  <conditionalFormatting sqref="Q14:R41 Q47:R56">
    <cfRule type="expression" dxfId="102" priority="10">
      <formula>AND($R14&lt;&gt;"",$Q14&lt;&gt;"",$R14-$Q14&lt;0)</formula>
    </cfRule>
  </conditionalFormatting>
  <conditionalFormatting sqref="S14:S41 S47:S56">
    <cfRule type="expression" dxfId="101" priority="3">
      <formula>AND(Q14&lt;&gt;"",S14&lt;&gt;"",(S14-Q14)&lt;0)</formula>
    </cfRule>
    <cfRule type="expression" dxfId="100" priority="6">
      <formula>AND($D$9&lt;&gt;"",S14&lt;&gt;"",($S14-$D$9)&lt;0)</formula>
    </cfRule>
  </conditionalFormatting>
  <conditionalFormatting sqref="S14:T41 S47:T56">
    <cfRule type="expression" dxfId="99" priority="80">
      <formula>AND($T14&lt;&gt;"",$S14&lt;&gt;"",$T14-$S14&lt;0)</formula>
    </cfRule>
  </conditionalFormatting>
  <conditionalFormatting sqref="T14:T41 T47:T56">
    <cfRule type="expression" dxfId="98" priority="2">
      <formula>AND(R14&lt;&gt;"",T14&lt;&gt;"",(T14-R14)&gt;0)</formula>
    </cfRule>
    <cfRule type="expression" dxfId="97" priority="5">
      <formula>AND($E$9&lt;&gt;"",T14&lt;&gt;"",(T14-$E$9)&gt;0)</formula>
    </cfRule>
  </conditionalFormatting>
  <dataValidations count="7">
    <dataValidation type="list" allowBlank="1" showInputMessage="1" showErrorMessage="1" sqref="C47:C56" xr:uid="{00000000-0002-0000-0000-000000000000}">
      <formula1>"(２)ソフトウェア利用関連費"</formula1>
    </dataValidation>
    <dataValidation type="date" operator="greaterThanOrEqual" allowBlank="1" showInputMessage="1" showErrorMessage="1" error="日付を入力して下さい。_x000a_&quot;2023/1/1&quot;の様にご入力下さい。_x000a_" sqref="P47:U56 P14:U41" xr:uid="{00000000-0002-0000-0000-000001000000}">
      <formula1>1</formula1>
    </dataValidation>
    <dataValidation type="list" allowBlank="1" showInputMessage="1" showErrorMessage="1" sqref="B47:B56 B14:B41" xr:uid="{00000000-0002-0000-0000-000002000000}">
      <formula1>"新規,変更,申請済"</formula1>
    </dataValidation>
    <dataValidation type="list" allowBlank="1" showInputMessage="1" showErrorMessage="1" sqref="F47:F56 F14:F41" xr:uid="{00000000-0002-0000-0000-000003000000}">
      <formula1>"購入,サブスク,リース,レンタル,保守・その他"</formula1>
    </dataValidation>
    <dataValidation allowBlank="1" showInputMessage="1" showErrorMessage="1" prompt="Jグランツに入力した事業開始日を記載してください。" sqref="D9" xr:uid="{4E01F8BC-21F6-4951-A9D9-35E82DA390F2}"/>
    <dataValidation allowBlank="1" showInputMessage="1" showErrorMessage="1" prompt="Jグランツに入力した事業完了日を記載してください。" sqref="E9" xr:uid="{29AAFAFB-F3D0-4597-999B-7ED733B37F51}"/>
    <dataValidation allowBlank="1" showInputMessage="1" showErrorMessage="1" prompt="他の事業と併用している場合は、当プロジェクトの利用割合を記載" sqref="L14 L47" xr:uid="{4892B32E-11CD-4F27-966E-78D67DBCB4BC}"/>
  </dataValidations>
  <pageMargins left="0.51181102362204722" right="0.31496062992125984" top="0.55118110236220474" bottom="0.55118110236220474" header="0.31496062992125984" footer="0.31496062992125984"/>
  <pageSetup paperSize="8" scale="56" orientation="landscape" r:id="rId1"/>
  <headerFooter>
    <oddHeader>&amp;C&amp;F</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減価償却!$B$5:$B$16</xm:f>
          </x14:formula1>
          <xm:sqref>H47:H56 H14:H41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78AD-AE47-47C7-BCD9-989F751BD592}">
  <sheetPr>
    <tabColor rgb="FFFFFF00"/>
  </sheetPr>
  <dimension ref="A1:AB19"/>
  <sheetViews>
    <sheetView showGridLines="0" zoomScale="90" zoomScaleNormal="90" zoomScaleSheetLayoutView="100" workbookViewId="0">
      <selection activeCell="B14" sqref="B14"/>
    </sheetView>
  </sheetViews>
  <sheetFormatPr defaultColWidth="9" defaultRowHeight="15" customHeight="1"/>
  <cols>
    <col min="1" max="1" width="4" style="1" customWidth="1"/>
    <col min="2" max="2" width="9.625" style="1" customWidth="1"/>
    <col min="3" max="3" width="13.875" style="1" customWidth="1"/>
    <col min="4" max="4" width="27.625" style="1" customWidth="1"/>
    <col min="5" max="5" width="9" style="1" bestFit="1" customWidth="1"/>
    <col min="6" max="6" width="7.625" style="1" customWidth="1"/>
    <col min="7" max="7" width="11.875" style="1" customWidth="1"/>
    <col min="8" max="8" width="11.625" style="1" customWidth="1"/>
    <col min="9" max="9" width="12.375" style="1" customWidth="1"/>
    <col min="10" max="10" width="11.625" style="1" customWidth="1"/>
    <col min="11" max="11" width="10.875" style="1" customWidth="1"/>
    <col min="12" max="12" width="8.875" style="1" customWidth="1"/>
    <col min="13" max="18" width="12.625" style="1" customWidth="1"/>
    <col min="19" max="23" width="8.625" style="1" hidden="1" customWidth="1"/>
    <col min="24" max="24" width="7.375" style="1" hidden="1" customWidth="1"/>
    <col min="25" max="25" width="7.5" style="1" customWidth="1"/>
    <col min="26" max="26" width="18.625" style="13" customWidth="1"/>
    <col min="27" max="27" width="21.25" style="13" bestFit="1" customWidth="1"/>
    <col min="28" max="28" width="15.25" style="1" customWidth="1"/>
    <col min="29" max="29" width="18.125" style="1" bestFit="1" customWidth="1"/>
    <col min="30" max="31" width="21" style="1" bestFit="1" customWidth="1"/>
    <col min="32" max="33" width="16.625" style="1" customWidth="1"/>
    <col min="34" max="34" width="10.625" style="1" customWidth="1"/>
    <col min="35" max="16384" width="9" style="1"/>
  </cols>
  <sheetData>
    <row r="1" spans="1:28" ht="27.75" customHeight="1">
      <c r="B1" s="250" t="s">
        <v>1274</v>
      </c>
      <c r="C1" s="63"/>
      <c r="D1" s="331"/>
      <c r="I1" s="8"/>
      <c r="J1" s="8"/>
      <c r="K1" s="8"/>
      <c r="L1" s="8"/>
      <c r="M1" s="8"/>
      <c r="N1" s="8"/>
      <c r="S1" s="383" t="s">
        <v>1203</v>
      </c>
      <c r="T1" s="383" t="s">
        <v>1203</v>
      </c>
      <c r="U1" s="383" t="s">
        <v>1203</v>
      </c>
      <c r="V1" s="383" t="s">
        <v>1203</v>
      </c>
      <c r="W1" s="383" t="s">
        <v>1203</v>
      </c>
      <c r="X1" s="383" t="s">
        <v>1203</v>
      </c>
    </row>
    <row r="2" spans="1:28" s="3" customFormat="1" ht="18" customHeight="1" thickBot="1">
      <c r="B2" s="5"/>
      <c r="C2" s="14"/>
      <c r="D2" s="14"/>
      <c r="E2" s="14"/>
      <c r="J2" s="4"/>
      <c r="K2" s="4"/>
      <c r="L2" s="4"/>
      <c r="M2" s="4"/>
      <c r="N2" s="4"/>
      <c r="Z2" s="14"/>
      <c r="AA2" s="28" t="s">
        <v>174</v>
      </c>
    </row>
    <row r="3" spans="1:28" ht="18" customHeight="1" thickBot="1">
      <c r="B3" s="489" t="s">
        <v>15</v>
      </c>
      <c r="C3" s="577"/>
      <c r="D3" s="499" t="str">
        <f>IF(シート①!D3="","",シート①!D3)</f>
        <v/>
      </c>
      <c r="E3" s="499"/>
      <c r="F3" s="499"/>
      <c r="G3" s="499"/>
      <c r="AA3" s="118"/>
    </row>
    <row r="4" spans="1:28" ht="18" customHeight="1">
      <c r="B4" s="489" t="s">
        <v>14</v>
      </c>
      <c r="C4" s="577"/>
      <c r="D4" s="500" t="str">
        <f>IF(シート①!D4="","",シート①!D4)</f>
        <v>交付申請では記載しません。</v>
      </c>
      <c r="E4" s="500"/>
      <c r="F4" s="500"/>
      <c r="G4" s="500"/>
    </row>
    <row r="5" spans="1:28" ht="18" customHeight="1">
      <c r="B5" s="489" t="s">
        <v>168</v>
      </c>
      <c r="C5" s="577"/>
      <c r="D5" s="499" t="str">
        <f>IF(シート①!D5="","",シート①!D5)</f>
        <v/>
      </c>
      <c r="E5" s="499"/>
      <c r="F5" s="499"/>
      <c r="G5" s="499"/>
      <c r="I5" s="589"/>
      <c r="J5" s="589"/>
    </row>
    <row r="6" spans="1:28" ht="18" customHeight="1">
      <c r="B6" s="577" t="s">
        <v>170</v>
      </c>
      <c r="C6" s="578"/>
      <c r="D6" s="500" t="str">
        <f>IF(シート①!D6="","",シート①!D6)</f>
        <v>交付申請では記載しません。</v>
      </c>
      <c r="E6" s="500"/>
      <c r="F6" s="500"/>
      <c r="G6" s="500"/>
      <c r="I6" s="590" t="s">
        <v>1272</v>
      </c>
      <c r="J6" s="591"/>
      <c r="K6" s="595">
        <f>'シート⑦-1'!$H$6</f>
        <v>0</v>
      </c>
      <c r="L6" s="596"/>
      <c r="M6" s="597"/>
    </row>
    <row r="7" spans="1:28" ht="18" customHeight="1">
      <c r="B7" s="577" t="str">
        <f>シート①!B7</f>
        <v>代表事業者等登録・申請日</v>
      </c>
      <c r="C7" s="578"/>
      <c r="D7" s="501" t="str">
        <f>IF(シート①!D7="","",シート①!D7)</f>
        <v/>
      </c>
      <c r="E7" s="501"/>
      <c r="F7" s="501"/>
      <c r="G7" s="501"/>
      <c r="I7" s="473"/>
      <c r="J7" s="592"/>
      <c r="K7" s="598"/>
      <c r="L7" s="599"/>
      <c r="M7" s="600"/>
    </row>
    <row r="8" spans="1:28" ht="18" customHeight="1">
      <c r="B8" s="489" t="s">
        <v>969</v>
      </c>
      <c r="C8" s="489"/>
      <c r="D8" s="409" t="s">
        <v>2</v>
      </c>
      <c r="E8" s="439" t="s">
        <v>1042</v>
      </c>
      <c r="F8" s="604"/>
      <c r="G8" s="565"/>
      <c r="I8" s="473"/>
      <c r="J8" s="592"/>
      <c r="K8" s="598"/>
      <c r="L8" s="599"/>
      <c r="M8" s="600"/>
    </row>
    <row r="9" spans="1:28" ht="18" customHeight="1">
      <c r="B9" s="489"/>
      <c r="C9" s="489"/>
      <c r="D9" s="410" t="str">
        <f>IF(シート①!D9="","",シート①!D9)</f>
        <v/>
      </c>
      <c r="E9" s="605" t="str">
        <f>IF(シート①!E9="","",シート①!E9)</f>
        <v/>
      </c>
      <c r="F9" s="606"/>
      <c r="G9" s="607"/>
      <c r="I9" s="593"/>
      <c r="J9" s="594"/>
      <c r="K9" s="601"/>
      <c r="L9" s="602"/>
      <c r="M9" s="603"/>
    </row>
    <row r="10" spans="1:28" ht="18" customHeight="1"/>
    <row r="11" spans="1:28" s="3" customFormat="1" ht="18" customHeight="1">
      <c r="A11" s="5" t="s">
        <v>1280</v>
      </c>
      <c r="C11" s="14"/>
      <c r="D11" s="14"/>
      <c r="E11" s="14"/>
      <c r="F11" s="14"/>
      <c r="G11" s="14"/>
      <c r="H11" s="15"/>
      <c r="I11" s="15"/>
      <c r="J11" s="15"/>
      <c r="K11" s="15"/>
      <c r="L11" s="14"/>
      <c r="M11" s="4"/>
      <c r="Z11" s="14"/>
      <c r="AA11" s="14"/>
    </row>
    <row r="12" spans="1:28" ht="27.75" customHeight="1">
      <c r="A12" s="608"/>
      <c r="B12" s="609" t="s">
        <v>8</v>
      </c>
      <c r="C12" s="418" t="s">
        <v>1039</v>
      </c>
      <c r="D12" s="412" t="s">
        <v>13</v>
      </c>
      <c r="E12" s="609" t="s">
        <v>522</v>
      </c>
      <c r="F12" s="609" t="s">
        <v>12</v>
      </c>
      <c r="G12" s="609" t="s">
        <v>1189</v>
      </c>
      <c r="H12" s="609" t="s">
        <v>523</v>
      </c>
      <c r="I12" s="609" t="s">
        <v>1182</v>
      </c>
      <c r="J12" s="609" t="s">
        <v>983</v>
      </c>
      <c r="K12" s="609" t="s">
        <v>1188</v>
      </c>
      <c r="L12" s="611" t="s">
        <v>5</v>
      </c>
      <c r="M12" s="612"/>
      <c r="N12" s="613" t="s">
        <v>524</v>
      </c>
      <c r="O12" s="615" t="s">
        <v>161</v>
      </c>
      <c r="P12" s="616"/>
      <c r="Q12" s="619" t="s">
        <v>4</v>
      </c>
      <c r="R12" s="620"/>
      <c r="S12" s="395"/>
      <c r="T12" s="621" t="s">
        <v>173</v>
      </c>
      <c r="U12" s="622"/>
      <c r="V12" s="396"/>
      <c r="W12" s="615" t="s">
        <v>587</v>
      </c>
      <c r="X12" s="615"/>
      <c r="Y12" s="615" t="s">
        <v>588</v>
      </c>
      <c r="Z12" s="615"/>
      <c r="AA12" s="609" t="s">
        <v>1186</v>
      </c>
      <c r="AB12" s="609" t="s">
        <v>1187</v>
      </c>
    </row>
    <row r="13" spans="1:28" ht="30.75" customHeight="1">
      <c r="A13" s="608"/>
      <c r="B13" s="610"/>
      <c r="C13" s="419"/>
      <c r="D13" s="413"/>
      <c r="E13" s="610"/>
      <c r="F13" s="610"/>
      <c r="G13" s="610"/>
      <c r="H13" s="610"/>
      <c r="I13" s="610"/>
      <c r="J13" s="610"/>
      <c r="K13" s="610"/>
      <c r="L13" s="393"/>
      <c r="M13" s="393" t="s">
        <v>3</v>
      </c>
      <c r="N13" s="614"/>
      <c r="O13" s="394" t="s">
        <v>2</v>
      </c>
      <c r="P13" s="394" t="s">
        <v>1</v>
      </c>
      <c r="Q13" s="394" t="s">
        <v>2</v>
      </c>
      <c r="R13" s="394" t="s">
        <v>1</v>
      </c>
      <c r="S13" s="394" t="s">
        <v>176</v>
      </c>
      <c r="T13" s="394" t="s">
        <v>2</v>
      </c>
      <c r="U13" s="394" t="s">
        <v>1</v>
      </c>
      <c r="V13" s="394" t="s">
        <v>176</v>
      </c>
      <c r="W13" s="394" t="s">
        <v>187</v>
      </c>
      <c r="X13" s="394" t="s">
        <v>188</v>
      </c>
      <c r="Y13" s="394" t="s">
        <v>187</v>
      </c>
      <c r="Z13" s="394" t="s">
        <v>188</v>
      </c>
      <c r="AA13" s="610"/>
      <c r="AB13" s="610"/>
    </row>
    <row r="14" spans="1:28" ht="18" customHeight="1">
      <c r="A14" s="304">
        <v>1</v>
      </c>
      <c r="B14" s="114"/>
      <c r="C14" s="114"/>
      <c r="D14" s="392" t="str">
        <f>IFERROR(VLOOKUP($C14,LCOO2補助対象リスト,2,0),"正しい登録Noを入力してください。")</f>
        <v>正しい登録Noを入力してください。</v>
      </c>
      <c r="E14" s="114"/>
      <c r="F14" s="391"/>
      <c r="G14" s="48"/>
      <c r="H14" s="49"/>
      <c r="I14" s="34">
        <f>G14*H14</f>
        <v>0</v>
      </c>
      <c r="J14" s="24"/>
      <c r="K14" s="34">
        <f>ROUNDDOWN(I14*J14,0)</f>
        <v>0</v>
      </c>
      <c r="L14" s="35"/>
      <c r="M14" s="114"/>
      <c r="N14" s="16"/>
      <c r="O14" s="16"/>
      <c r="P14" s="16"/>
      <c r="Q14" s="16"/>
      <c r="R14" s="16"/>
      <c r="S14" s="67" t="e">
        <f>EOMONTH(R14,0)-EOMONTH(Q14,-1)</f>
        <v>#NUM!</v>
      </c>
      <c r="T14" s="12">
        <v>46447</v>
      </c>
      <c r="U14" s="11">
        <f>EOMONTH(R14,0)</f>
        <v>31</v>
      </c>
      <c r="V14" s="68">
        <f>EOMONTH(U14,0)+1-T14</f>
        <v>-46415</v>
      </c>
      <c r="W14" s="68">
        <v>0</v>
      </c>
      <c r="X14" s="69">
        <v>1</v>
      </c>
      <c r="Y14" s="70">
        <f>IF(R14="",0,ROUNDDOWN(YEARFRAC(EOMONTH(N14,-1)+1,EOMONTH(R14,0)+1,1),2))</f>
        <v>0</v>
      </c>
      <c r="Z14" s="69">
        <f>IF(OR(G14&lt;20000,YEARFRAC(R14,P14+1,1)&lt;0.25,F14=1),0,VLOOKUP(F14,減価償却!$B$20:$R$31,MATCH('シート⑦-2'!Y14,減価償却!$T$4:$T$19,-1)+1,1))</f>
        <v>0</v>
      </c>
      <c r="AA14" s="36">
        <f>IF(OR(N14="",O14="",P14="",Q14="",R14=""),0,ROUNDDOWN(K14*(1-Z14),0))</f>
        <v>0</v>
      </c>
      <c r="AB14" s="36">
        <f>ROUNDDOWN(IF(OR(AA14=0,G14&lt;20000),0,IF(V14&lt;0,0,AA14*V14/S14)),0)</f>
        <v>0</v>
      </c>
    </row>
    <row r="15" spans="1:28" ht="18" customHeight="1">
      <c r="A15" s="304">
        <v>2</v>
      </c>
      <c r="B15" s="114"/>
      <c r="C15" s="114"/>
      <c r="D15" s="392" t="str">
        <f>IFERROR(VLOOKUP($C15,LCOO2補助対象リスト,2,0),"正しい登録Noを入力してください。")</f>
        <v>正しい登録Noを入力してください。</v>
      </c>
      <c r="E15" s="114"/>
      <c r="F15" s="391"/>
      <c r="G15" s="48"/>
      <c r="H15" s="49"/>
      <c r="I15" s="34">
        <f>G15*H15</f>
        <v>0</v>
      </c>
      <c r="J15" s="24"/>
      <c r="K15" s="34">
        <f>ROUNDDOWN(I15*J15,0)</f>
        <v>0</v>
      </c>
      <c r="L15" s="35"/>
      <c r="M15" s="114"/>
      <c r="N15" s="16"/>
      <c r="O15" s="16"/>
      <c r="P15" s="16"/>
      <c r="Q15" s="16"/>
      <c r="R15" s="16"/>
      <c r="S15" s="67" t="e">
        <f t="shared" ref="S15:S18" si="0">EOMONTH(R15,0)-EOMONTH(Q15,-1)</f>
        <v>#NUM!</v>
      </c>
      <c r="T15" s="12">
        <v>46447</v>
      </c>
      <c r="U15" s="11">
        <f t="shared" ref="U15:U18" si="1">EOMONTH(R15,0)</f>
        <v>31</v>
      </c>
      <c r="V15" s="68">
        <f t="shared" ref="V15:V18" si="2">EOMONTH(U15,0)+1-T15</f>
        <v>-46415</v>
      </c>
      <c r="W15" s="68">
        <v>0</v>
      </c>
      <c r="X15" s="69">
        <v>1</v>
      </c>
      <c r="Y15" s="70">
        <f t="shared" ref="Y15:Y18" si="3">IF(R15="",0,ROUNDDOWN(YEARFRAC(EOMONTH(N15,-1)+1,EOMONTH(R15,0)+1,1),2))</f>
        <v>0</v>
      </c>
      <c r="Z15" s="69">
        <f>IF(OR(G15&lt;20000,YEARFRAC(R15,P15+1,1)&lt;0.25,F15=1),0,VLOOKUP(F15,減価償却!$B$20:$R$31,MATCH('シート⑦-2'!Y15,減価償却!$T$4:$T$19,-1)+1,1))</f>
        <v>0</v>
      </c>
      <c r="AA15" s="36">
        <f t="shared" ref="AA15:AA18" si="4">IF(OR(N15="",O15="",P15="",Q15="",R15=""),0,ROUNDDOWN(K15*(1-Z15),0))</f>
        <v>0</v>
      </c>
      <c r="AB15" s="36">
        <f t="shared" ref="AB15:AB18" si="5">ROUNDDOWN(IF(OR(AA15=0,G15&lt;20000),0,IF(V15&lt;0,0,AA15*V15/S15)),0)</f>
        <v>0</v>
      </c>
    </row>
    <row r="16" spans="1:28" ht="18" customHeight="1">
      <c r="A16" s="304">
        <v>3</v>
      </c>
      <c r="B16" s="114"/>
      <c r="C16" s="391"/>
      <c r="D16" s="47" t="str">
        <f>IFERROR(VLOOKUP($C16,LCOO2補助対象リスト,2,0),"正しい登録Noを入力してください。")</f>
        <v>正しい登録Noを入力してください。</v>
      </c>
      <c r="E16" s="114"/>
      <c r="F16" s="391"/>
      <c r="G16" s="48"/>
      <c r="H16" s="49"/>
      <c r="I16" s="34">
        <f t="shared" ref="I16:I18" si="6">G16*H16</f>
        <v>0</v>
      </c>
      <c r="J16" s="24"/>
      <c r="K16" s="39">
        <f t="shared" ref="K16:K18" si="7">ROUNDDOWN(I16*J16,0)</f>
        <v>0</v>
      </c>
      <c r="L16" s="35"/>
      <c r="M16" s="391"/>
      <c r="N16" s="16"/>
      <c r="O16" s="16"/>
      <c r="P16" s="16"/>
      <c r="Q16" s="16"/>
      <c r="R16" s="16"/>
      <c r="S16" s="67" t="e">
        <f t="shared" si="0"/>
        <v>#NUM!</v>
      </c>
      <c r="T16" s="12">
        <v>46447</v>
      </c>
      <c r="U16" s="11">
        <f t="shared" si="1"/>
        <v>31</v>
      </c>
      <c r="V16" s="68">
        <f t="shared" si="2"/>
        <v>-46415</v>
      </c>
      <c r="W16" s="68">
        <v>0</v>
      </c>
      <c r="X16" s="69">
        <v>1</v>
      </c>
      <c r="Y16" s="70">
        <f t="shared" si="3"/>
        <v>0</v>
      </c>
      <c r="Z16" s="69">
        <f>IF(OR(G16&lt;20000,YEARFRAC(R16,P16+1,1)&lt;0.25,F16=1),0,VLOOKUP(F16,減価償却!$B$20:$R$31,MATCH('シート⑦-2'!Y16,減価償却!$T$4:$T$19,-1)+1,1))</f>
        <v>0</v>
      </c>
      <c r="AA16" s="36">
        <f t="shared" si="4"/>
        <v>0</v>
      </c>
      <c r="AB16" s="36">
        <f t="shared" si="5"/>
        <v>0</v>
      </c>
    </row>
    <row r="17" spans="1:28" ht="18" customHeight="1">
      <c r="A17" s="304">
        <v>4</v>
      </c>
      <c r="B17" s="114"/>
      <c r="C17" s="391"/>
      <c r="D17" s="47" t="str">
        <f>IFERROR(VLOOKUP($C17,LCOO2補助対象リスト,2,0),"正しい登録Noを入力してください。")</f>
        <v>正しい登録Noを入力してください。</v>
      </c>
      <c r="E17" s="114"/>
      <c r="F17" s="391"/>
      <c r="G17" s="48"/>
      <c r="H17" s="49"/>
      <c r="I17" s="34">
        <f t="shared" si="6"/>
        <v>0</v>
      </c>
      <c r="J17" s="24"/>
      <c r="K17" s="39">
        <f t="shared" si="7"/>
        <v>0</v>
      </c>
      <c r="L17" s="35"/>
      <c r="M17" s="391"/>
      <c r="N17" s="16"/>
      <c r="O17" s="16"/>
      <c r="P17" s="16"/>
      <c r="Q17" s="16"/>
      <c r="R17" s="16"/>
      <c r="S17" s="67" t="e">
        <f t="shared" si="0"/>
        <v>#NUM!</v>
      </c>
      <c r="T17" s="12">
        <v>46447</v>
      </c>
      <c r="U17" s="11">
        <f t="shared" si="1"/>
        <v>31</v>
      </c>
      <c r="V17" s="68">
        <f t="shared" si="2"/>
        <v>-46415</v>
      </c>
      <c r="W17" s="68">
        <v>0</v>
      </c>
      <c r="X17" s="69">
        <v>1</v>
      </c>
      <c r="Y17" s="70">
        <f t="shared" si="3"/>
        <v>0</v>
      </c>
      <c r="Z17" s="69">
        <f>IF(OR(G17&lt;20000,YEARFRAC(R17,P17+1,1)&lt;0.25,F17=1),0,VLOOKUP(F17,減価償却!$B$20:$R$31,MATCH('シート⑦-2'!Y17,減価償却!$T$4:$T$19,-1)+1,1))</f>
        <v>0</v>
      </c>
      <c r="AA17" s="36">
        <f t="shared" si="4"/>
        <v>0</v>
      </c>
      <c r="AB17" s="36">
        <f t="shared" si="5"/>
        <v>0</v>
      </c>
    </row>
    <row r="18" spans="1:28" ht="18" customHeight="1">
      <c r="A18" s="304">
        <v>5</v>
      </c>
      <c r="B18" s="114"/>
      <c r="C18" s="391"/>
      <c r="D18" s="47" t="str">
        <f>IFERROR(VLOOKUP($C18,LCOO2補助対象リスト,2,0),"正しい登録Noを入力してください。")</f>
        <v>正しい登録Noを入力してください。</v>
      </c>
      <c r="E18" s="114"/>
      <c r="F18" s="391"/>
      <c r="G18" s="48"/>
      <c r="H18" s="49"/>
      <c r="I18" s="34">
        <f t="shared" si="6"/>
        <v>0</v>
      </c>
      <c r="J18" s="24"/>
      <c r="K18" s="39">
        <f t="shared" si="7"/>
        <v>0</v>
      </c>
      <c r="L18" s="25"/>
      <c r="M18" s="391"/>
      <c r="N18" s="16"/>
      <c r="O18" s="16"/>
      <c r="P18" s="16"/>
      <c r="Q18" s="16"/>
      <c r="R18" s="16"/>
      <c r="S18" s="67" t="e">
        <f t="shared" si="0"/>
        <v>#NUM!</v>
      </c>
      <c r="T18" s="12">
        <v>46447</v>
      </c>
      <c r="U18" s="11">
        <f t="shared" si="1"/>
        <v>31</v>
      </c>
      <c r="V18" s="68">
        <f t="shared" si="2"/>
        <v>-46415</v>
      </c>
      <c r="W18" s="68">
        <v>0</v>
      </c>
      <c r="X18" s="69">
        <v>1</v>
      </c>
      <c r="Y18" s="70">
        <f t="shared" si="3"/>
        <v>0</v>
      </c>
      <c r="Z18" s="69">
        <f>IF(OR(G18&lt;20000,YEARFRAC(R18,P18+1,1)&lt;0.25,F18=1),0,VLOOKUP(F18,減価償却!$B$20:$R$31,MATCH('シート⑦-2'!Y18,減価償却!$T$4:$T$19,-1)+1,1))</f>
        <v>0</v>
      </c>
      <c r="AA18" s="36">
        <f t="shared" si="4"/>
        <v>0</v>
      </c>
      <c r="AB18" s="36">
        <f t="shared" si="5"/>
        <v>0</v>
      </c>
    </row>
    <row r="19" spans="1:28" ht="18" customHeight="1">
      <c r="A19" s="152"/>
      <c r="B19" s="151"/>
      <c r="C19" s="151"/>
      <c r="D19" s="151"/>
      <c r="E19" s="151"/>
      <c r="F19" s="151"/>
      <c r="G19" s="151"/>
      <c r="H19" s="151"/>
      <c r="I19" s="151"/>
      <c r="J19" s="151"/>
      <c r="K19" s="151"/>
      <c r="L19" s="151"/>
      <c r="M19" s="151"/>
      <c r="N19" s="151"/>
      <c r="O19" s="151"/>
      <c r="P19" s="151"/>
      <c r="Q19" s="151"/>
      <c r="R19" s="380"/>
      <c r="S19" s="151"/>
      <c r="T19" s="151"/>
      <c r="U19" s="151"/>
      <c r="V19" s="151"/>
      <c r="W19" s="151"/>
      <c r="X19" s="397"/>
      <c r="Y19" s="617" t="s">
        <v>16</v>
      </c>
      <c r="Z19" s="618"/>
      <c r="AA19" s="36">
        <f>SUM(AA14:AA18)</f>
        <v>0</v>
      </c>
      <c r="AB19" s="36">
        <f>SUM(AB14:AB18)</f>
        <v>0</v>
      </c>
    </row>
  </sheetData>
  <sheetProtection algorithmName="SHA-512" hashValue="YWUV1A7MWpSVLT/Ucy+hRukTdrF4Ll4bB1ZGgckfWe3Tj4vGLLCVtW2GoqUufpqOGVZEduT3kNfZppgqFw8TtQ==" saltValue="e77/Y9vx+Xje2V6jA85zeA==" spinCount="100000" sheet="1" objects="1" scenarios="1" selectLockedCells="1"/>
  <mergeCells count="37">
    <mergeCell ref="Y19:Z19"/>
    <mergeCell ref="Q12:R12"/>
    <mergeCell ref="T12:U12"/>
    <mergeCell ref="W12:X12"/>
    <mergeCell ref="Y12:Z12"/>
    <mergeCell ref="G12:G13"/>
    <mergeCell ref="AA12:AA13"/>
    <mergeCell ref="AB12:AB13"/>
    <mergeCell ref="I12:I13"/>
    <mergeCell ref="J12:J13"/>
    <mergeCell ref="K12:K13"/>
    <mergeCell ref="L12:M12"/>
    <mergeCell ref="N12:N13"/>
    <mergeCell ref="O12:P12"/>
    <mergeCell ref="H12:H13"/>
    <mergeCell ref="A12:A13"/>
    <mergeCell ref="B12:B13"/>
    <mergeCell ref="D12:D13"/>
    <mergeCell ref="E12:E13"/>
    <mergeCell ref="F12:F13"/>
    <mergeCell ref="C12:C13"/>
    <mergeCell ref="I5:J5"/>
    <mergeCell ref="B6:C6"/>
    <mergeCell ref="D6:G6"/>
    <mergeCell ref="I6:J9"/>
    <mergeCell ref="K6:M9"/>
    <mergeCell ref="B7:C7"/>
    <mergeCell ref="D7:G7"/>
    <mergeCell ref="B8:C9"/>
    <mergeCell ref="E8:G8"/>
    <mergeCell ref="E9:G9"/>
    <mergeCell ref="B3:C3"/>
    <mergeCell ref="D3:G3"/>
    <mergeCell ref="B4:C4"/>
    <mergeCell ref="D4:G4"/>
    <mergeCell ref="B5:C5"/>
    <mergeCell ref="D5:G5"/>
  </mergeCells>
  <phoneticPr fontId="4"/>
  <conditionalFormatting sqref="B14:C18">
    <cfRule type="expression" dxfId="44" priority="1">
      <formula>B14&lt;&gt;""</formula>
    </cfRule>
  </conditionalFormatting>
  <conditionalFormatting sqref="K6">
    <cfRule type="expression" dxfId="43" priority="11">
      <formula>$K$6&gt;=1</formula>
    </cfRule>
  </conditionalFormatting>
  <conditionalFormatting sqref="L14:R18 E14:H18 J14:J18">
    <cfRule type="expression" dxfId="42" priority="21">
      <formula>E14&lt;&gt;""</formula>
    </cfRule>
  </conditionalFormatting>
  <conditionalFormatting sqref="N14:R18">
    <cfRule type="expression" dxfId="41" priority="20">
      <formula>AND($D$7&lt;&gt;"",N14&lt;&gt;"",N14-$D$7&lt;0)</formula>
    </cfRule>
  </conditionalFormatting>
  <conditionalFormatting sqref="O14:O18">
    <cfRule type="expression" dxfId="40" priority="17">
      <formula>AND(N14&lt;&gt;"",O14&lt;&gt;"",(O14-N14)&lt;0)</formula>
    </cfRule>
  </conditionalFormatting>
  <conditionalFormatting sqref="O14:P18">
    <cfRule type="expression" dxfId="39" priority="19">
      <formula>AND($P14&lt;&gt;"",$O14&lt;&gt;"",$P14-$O14&lt;0)</formula>
    </cfRule>
  </conditionalFormatting>
  <conditionalFormatting sqref="Q14:Q18">
    <cfRule type="expression" dxfId="38" priority="13">
      <formula>AND(O14&lt;&gt;"",Q14&lt;&gt;"",(Q14-O14)&lt;0)</formula>
    </cfRule>
    <cfRule type="expression" dxfId="37" priority="15">
      <formula>AND(N14&lt;&gt;"",Q14&lt;&gt;"",(Q14-N14)&lt;0)</formula>
    </cfRule>
    <cfRule type="expression" dxfId="36" priority="16">
      <formula>AND($D$9&lt;&gt;"",Q14&lt;&gt;"",(Q14-$D$9)&lt;0)</formula>
    </cfRule>
  </conditionalFormatting>
  <conditionalFormatting sqref="Q14:R18">
    <cfRule type="expression" dxfId="35" priority="18">
      <formula>AND($R14&lt;&gt;"",$Q14&lt;&gt;"",$R14-$Q14&lt;0)</formula>
    </cfRule>
  </conditionalFormatting>
  <conditionalFormatting sqref="R14:R18">
    <cfRule type="expression" dxfId="34" priority="229">
      <formula>AND(P14&lt;&gt;"",R14&lt;&gt;"",(R14-P14)&gt;0)</formula>
    </cfRule>
    <cfRule type="expression" dxfId="33" priority="230">
      <formula>AND($E$9&lt;&gt;"",R14&lt;&gt;"",(R14-$E$9)&gt;0)</formula>
    </cfRule>
  </conditionalFormatting>
  <dataValidations count="4">
    <dataValidation allowBlank="1" showInputMessage="1" showErrorMessage="1" prompt="他の事業と併用している場合は、当プロジェクトの利用割合を記載" sqref="J14" xr:uid="{98529A24-DB67-4DEB-A4FE-053EC805E5A5}"/>
    <dataValidation type="list" allowBlank="1" showInputMessage="1" showErrorMessage="1" sqref="E14:E18" xr:uid="{BF44B088-A56F-441F-A665-BC5352A33865}">
      <formula1>"購入,サブスク,リース,レンタル"</formula1>
    </dataValidation>
    <dataValidation type="list" allowBlank="1" showInputMessage="1" showErrorMessage="1" sqref="B14:B18" xr:uid="{ADDA616B-9F38-4E78-8900-52AFCD716877}">
      <formula1>"新規,変更,申請済"</formula1>
    </dataValidation>
    <dataValidation type="date" operator="greaterThanOrEqual" allowBlank="1" showInputMessage="1" showErrorMessage="1" error="日付を入力して下さい。_x000a_&quot;2023/1/1&quot;の様にご入力下さい。_x000a_" sqref="N14:S18" xr:uid="{D4EDC245-25D7-4005-8E48-0748407625D8}">
      <formula1>1</formula1>
    </dataValidation>
  </dataValidations>
  <pageMargins left="0.51181102362204722" right="0.31496062992125984" top="0.55118110236220474" bottom="0.55118110236220474" header="0.31496062992125984" footer="0.31496062992125984"/>
  <pageSetup paperSize="8" scale="73" orientation="landscape" r:id="rId1"/>
  <headerFooter>
    <oddHeader>&amp;C&amp;F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Spinner 1">
              <controlPr defaultSize="0" autoPict="0">
                <anchor moveWithCells="1" sizeWithCells="1">
                  <from>
                    <xdr:col>10</xdr:col>
                    <xdr:colOff>180975</xdr:colOff>
                    <xdr:row>5</xdr:row>
                    <xdr:rowOff>142875</xdr:rowOff>
                  </from>
                  <to>
                    <xdr:col>10</xdr:col>
                    <xdr:colOff>571500</xdr:colOff>
                    <xdr:row>8</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089B177-0395-4931-B0DE-E047B1791944}">
          <x14:formula1>
            <xm:f>減価償却!$B$5:$B$16</xm:f>
          </x14:formula1>
          <xm:sqref>F14:F18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P70"/>
  <sheetViews>
    <sheetView showGridLines="0" zoomScale="90" zoomScaleNormal="90" zoomScaleSheetLayoutView="100" workbookViewId="0">
      <selection activeCell="B16" sqref="B16"/>
    </sheetView>
  </sheetViews>
  <sheetFormatPr defaultColWidth="9" defaultRowHeight="15" customHeight="1"/>
  <cols>
    <col min="1" max="1" width="4" style="13" customWidth="1"/>
    <col min="2" max="3" width="25.625" style="13" customWidth="1"/>
    <col min="4" max="8" width="12.125" style="13" customWidth="1"/>
    <col min="9" max="10" width="22.375" style="13" customWidth="1"/>
    <col min="11" max="11" width="19.625" style="13" customWidth="1"/>
    <col min="12" max="12" width="18.25" style="13" customWidth="1"/>
    <col min="13" max="13" width="16.625" style="13" customWidth="1"/>
    <col min="14" max="14" width="18.25" style="13" customWidth="1"/>
    <col min="15" max="16" width="7.375" style="364" customWidth="1"/>
    <col min="17" max="19" width="12" style="13" customWidth="1"/>
    <col min="20" max="20" width="15.25" style="13" customWidth="1"/>
    <col min="21" max="21" width="18.125" style="13" bestFit="1" customWidth="1"/>
    <col min="22" max="23" width="21" style="13" bestFit="1" customWidth="1"/>
    <col min="24" max="25" width="16.625" style="13" customWidth="1"/>
    <col min="26" max="26" width="10.625" style="13" customWidth="1"/>
    <col min="27" max="16384" width="9" style="13"/>
  </cols>
  <sheetData>
    <row r="1" spans="1:16" ht="27.75" customHeight="1">
      <c r="B1" s="629" t="s">
        <v>1157</v>
      </c>
      <c r="C1" s="629"/>
      <c r="D1" s="348"/>
      <c r="E1" s="332"/>
      <c r="N1" s="121"/>
    </row>
    <row r="2" spans="1:16" ht="18" customHeight="1" thickBot="1">
      <c r="B2" s="5"/>
      <c r="N2" s="28" t="s">
        <v>174</v>
      </c>
    </row>
    <row r="3" spans="1:16" ht="18" customHeight="1" thickBot="1">
      <c r="B3" s="489" t="s">
        <v>15</v>
      </c>
      <c r="C3" s="577"/>
      <c r="D3" s="499" t="str">
        <f>IF(シート①!D3="","",シート①!D3)</f>
        <v/>
      </c>
      <c r="E3" s="499"/>
      <c r="F3" s="499"/>
      <c r="G3" s="499"/>
      <c r="N3" s="118"/>
    </row>
    <row r="4" spans="1:16" ht="18" customHeight="1">
      <c r="B4" s="489" t="s">
        <v>14</v>
      </c>
      <c r="C4" s="577"/>
      <c r="D4" s="500" t="str">
        <f>IF(シート①!D4="","",シート①!D4)</f>
        <v>交付申請では記載しません。</v>
      </c>
      <c r="E4" s="500"/>
      <c r="F4" s="500"/>
      <c r="G4" s="500"/>
    </row>
    <row r="5" spans="1:16" ht="18" customHeight="1">
      <c r="B5" s="489" t="s">
        <v>168</v>
      </c>
      <c r="C5" s="577"/>
      <c r="D5" s="499" t="str">
        <f>IF(シート①!D5="","",シート①!D5)</f>
        <v/>
      </c>
      <c r="E5" s="499"/>
      <c r="F5" s="499"/>
      <c r="G5" s="499"/>
    </row>
    <row r="6" spans="1:16" ht="18" customHeight="1">
      <c r="B6" s="489" t="s">
        <v>170</v>
      </c>
      <c r="C6" s="577"/>
      <c r="D6" s="500" t="str">
        <f>IF(シート①!D6="","",シート①!D6)</f>
        <v>交付申請では記載しません。</v>
      </c>
      <c r="E6" s="500"/>
      <c r="F6" s="500"/>
      <c r="G6" s="500"/>
      <c r="I6" s="583" t="s">
        <v>1272</v>
      </c>
      <c r="J6" s="623">
        <f>'シート⑦-1'!H6</f>
        <v>0</v>
      </c>
    </row>
    <row r="7" spans="1:16" ht="18" customHeight="1">
      <c r="B7" s="577" t="s">
        <v>1046</v>
      </c>
      <c r="C7" s="578"/>
      <c r="D7" s="501" t="str">
        <f>IF(シート①!D7="","",シート①!D7)</f>
        <v/>
      </c>
      <c r="E7" s="501"/>
      <c r="F7" s="501"/>
      <c r="G7" s="501"/>
      <c r="I7" s="584"/>
      <c r="J7" s="624"/>
    </row>
    <row r="8" spans="1:16" ht="18" customHeight="1">
      <c r="B8" s="579" t="s">
        <v>969</v>
      </c>
      <c r="C8" s="580"/>
      <c r="D8" s="502" t="s">
        <v>2</v>
      </c>
      <c r="E8" s="502"/>
      <c r="F8" s="428" t="s">
        <v>1042</v>
      </c>
      <c r="G8" s="428"/>
      <c r="I8" s="584"/>
      <c r="J8" s="624"/>
    </row>
    <row r="9" spans="1:16" ht="18" customHeight="1">
      <c r="B9" s="581"/>
      <c r="C9" s="582"/>
      <c r="D9" s="501" t="str">
        <f>IF(シート①!D9="","",シート①!D9)</f>
        <v/>
      </c>
      <c r="E9" s="501"/>
      <c r="F9" s="501" t="str">
        <f>IF(シート①!E9="","",シート①!E9)</f>
        <v/>
      </c>
      <c r="G9" s="501"/>
      <c r="I9" s="585"/>
      <c r="J9" s="625"/>
    </row>
    <row r="10" spans="1:16" ht="9.75" customHeight="1">
      <c r="E10" s="349"/>
      <c r="F10" s="349"/>
    </row>
    <row r="11" spans="1:16" ht="18" customHeight="1">
      <c r="B11" s="5" t="s">
        <v>534</v>
      </c>
    </row>
    <row r="12" spans="1:16" ht="8.25" customHeight="1"/>
    <row r="13" spans="1:16" ht="17.100000000000001" customHeight="1">
      <c r="A13" s="5" t="s">
        <v>1148</v>
      </c>
      <c r="C13" s="62"/>
      <c r="D13" s="62"/>
      <c r="E13" s="62"/>
      <c r="F13" s="9"/>
      <c r="G13" s="9"/>
      <c r="H13" s="9"/>
      <c r="I13" s="9"/>
      <c r="J13" s="9"/>
      <c r="K13" s="9"/>
      <c r="L13" s="9"/>
      <c r="M13" s="9"/>
      <c r="N13" s="9"/>
      <c r="O13" s="368"/>
    </row>
    <row r="14" spans="1:16" ht="17.100000000000001" customHeight="1">
      <c r="A14" s="513"/>
      <c r="B14" s="490" t="s">
        <v>535</v>
      </c>
      <c r="C14" s="491" t="s">
        <v>536</v>
      </c>
      <c r="D14" s="491" t="s">
        <v>1165</v>
      </c>
      <c r="E14" s="474" t="s">
        <v>538</v>
      </c>
      <c r="F14" s="474"/>
      <c r="G14" s="474" t="s">
        <v>1153</v>
      </c>
      <c r="H14" s="474"/>
      <c r="I14" s="491" t="s">
        <v>1177</v>
      </c>
      <c r="J14" s="474" t="s">
        <v>985</v>
      </c>
      <c r="K14" s="474" t="s">
        <v>971</v>
      </c>
      <c r="L14" s="490" t="s">
        <v>540</v>
      </c>
      <c r="M14" s="484"/>
      <c r="N14" s="491" t="s">
        <v>1184</v>
      </c>
      <c r="O14" s="496" t="s">
        <v>1193</v>
      </c>
      <c r="P14" s="498" t="s">
        <v>1153</v>
      </c>
    </row>
    <row r="15" spans="1:16" ht="17.100000000000001" customHeight="1">
      <c r="A15" s="514"/>
      <c r="B15" s="505"/>
      <c r="C15" s="492"/>
      <c r="D15" s="492"/>
      <c r="E15" s="265" t="s">
        <v>2</v>
      </c>
      <c r="F15" s="265" t="s">
        <v>1</v>
      </c>
      <c r="G15" s="265" t="s">
        <v>2</v>
      </c>
      <c r="H15" s="265" t="s">
        <v>1</v>
      </c>
      <c r="I15" s="492"/>
      <c r="J15" s="474"/>
      <c r="K15" s="489"/>
      <c r="L15" s="269"/>
      <c r="M15" s="269" t="s">
        <v>3</v>
      </c>
      <c r="N15" s="492"/>
      <c r="O15" s="497"/>
      <c r="P15" s="498"/>
    </row>
    <row r="16" spans="1:16" ht="17.100000000000001" customHeight="1">
      <c r="A16" s="270">
        <v>1</v>
      </c>
      <c r="B16" s="59"/>
      <c r="C16" s="114"/>
      <c r="D16" s="115"/>
      <c r="E16" s="60"/>
      <c r="F16" s="60"/>
      <c r="G16" s="60"/>
      <c r="H16" s="60"/>
      <c r="I16" s="48"/>
      <c r="J16" s="37"/>
      <c r="K16" s="37"/>
      <c r="L16" s="114"/>
      <c r="M16" s="114"/>
      <c r="N16" s="61">
        <f>ROUNDDOWN(I16*J16*K16,0)</f>
        <v>0</v>
      </c>
      <c r="O16" s="367" t="str">
        <f>IF(OR(F16="",E16=""),"",_xlfn.DAYS(F16, E16)+1)</f>
        <v/>
      </c>
      <c r="P16" s="367" t="str">
        <f>IF(OR(G16="",H16=""),"",_xlfn.DAYS(H16, G16)+1)</f>
        <v/>
      </c>
    </row>
    <row r="17" spans="1:16" ht="17.100000000000001" customHeight="1">
      <c r="A17" s="270">
        <v>2</v>
      </c>
      <c r="B17" s="59"/>
      <c r="C17" s="114"/>
      <c r="D17" s="115"/>
      <c r="E17" s="60"/>
      <c r="F17" s="60"/>
      <c r="G17" s="60"/>
      <c r="H17" s="60"/>
      <c r="I17" s="48"/>
      <c r="J17" s="37"/>
      <c r="K17" s="37"/>
      <c r="L17" s="114"/>
      <c r="M17" s="114"/>
      <c r="N17" s="61">
        <f>ROUNDDOWN(I17*J17*K17,0)</f>
        <v>0</v>
      </c>
      <c r="O17" s="367" t="str">
        <f t="shared" ref="O17:O20" si="0">IF(OR(F17="",E17=""),"",_xlfn.DAYS(F17, E17)+1)</f>
        <v/>
      </c>
      <c r="P17" s="367" t="str">
        <f t="shared" ref="P17:P20" si="1">IF(OR(G17="",H17=""),"",_xlfn.DAYS(H17, G17)+1)</f>
        <v/>
      </c>
    </row>
    <row r="18" spans="1:16" ht="17.100000000000001" customHeight="1">
      <c r="A18" s="270">
        <v>3</v>
      </c>
      <c r="B18" s="59"/>
      <c r="C18" s="114"/>
      <c r="D18" s="115"/>
      <c r="E18" s="60"/>
      <c r="F18" s="60"/>
      <c r="G18" s="60"/>
      <c r="H18" s="60"/>
      <c r="I18" s="48"/>
      <c r="J18" s="37"/>
      <c r="K18" s="37"/>
      <c r="L18" s="114"/>
      <c r="M18" s="114"/>
      <c r="N18" s="61">
        <f>ROUNDDOWN(I18*J18*K18,0)</f>
        <v>0</v>
      </c>
      <c r="O18" s="367" t="str">
        <f t="shared" si="0"/>
        <v/>
      </c>
      <c r="P18" s="367" t="str">
        <f t="shared" si="1"/>
        <v/>
      </c>
    </row>
    <row r="19" spans="1:16" ht="17.100000000000001" customHeight="1">
      <c r="A19" s="270">
        <v>4</v>
      </c>
      <c r="B19" s="59"/>
      <c r="C19" s="114"/>
      <c r="D19" s="115"/>
      <c r="E19" s="60"/>
      <c r="F19" s="60"/>
      <c r="G19" s="60"/>
      <c r="H19" s="60"/>
      <c r="I19" s="48"/>
      <c r="J19" s="37"/>
      <c r="K19" s="37"/>
      <c r="L19" s="114"/>
      <c r="M19" s="114"/>
      <c r="N19" s="61">
        <f>ROUNDDOWN(I19*J19*K19,0)</f>
        <v>0</v>
      </c>
      <c r="O19" s="367" t="str">
        <f t="shared" si="0"/>
        <v/>
      </c>
      <c r="P19" s="367" t="str">
        <f t="shared" si="1"/>
        <v/>
      </c>
    </row>
    <row r="20" spans="1:16" ht="17.100000000000001" customHeight="1">
      <c r="A20" s="270">
        <v>5</v>
      </c>
      <c r="B20" s="59"/>
      <c r="C20" s="114"/>
      <c r="D20" s="115"/>
      <c r="E20" s="60"/>
      <c r="F20" s="60"/>
      <c r="G20" s="60"/>
      <c r="H20" s="60"/>
      <c r="I20" s="48"/>
      <c r="J20" s="37"/>
      <c r="K20" s="37"/>
      <c r="L20" s="114"/>
      <c r="M20" s="114"/>
      <c r="N20" s="61">
        <f>ROUNDDOWN(I20*J20*K20,0)</f>
        <v>0</v>
      </c>
      <c r="O20" s="367" t="str">
        <f t="shared" si="0"/>
        <v/>
      </c>
      <c r="P20" s="367" t="str">
        <f t="shared" si="1"/>
        <v/>
      </c>
    </row>
    <row r="21" spans="1:16" ht="17.100000000000001" customHeight="1">
      <c r="A21" s="9"/>
      <c r="B21" s="51"/>
      <c r="C21" s="51"/>
      <c r="D21" s="51"/>
      <c r="E21" s="51"/>
      <c r="F21" s="51"/>
      <c r="G21" s="51"/>
      <c r="H21" s="51"/>
      <c r="I21" s="51"/>
      <c r="J21" s="51"/>
      <c r="K21" s="51"/>
      <c r="L21" s="51"/>
      <c r="M21" s="273" t="s">
        <v>972</v>
      </c>
      <c r="N21" s="61">
        <f>SUM(N16:N20)</f>
        <v>0</v>
      </c>
    </row>
    <row r="22" spans="1:16" ht="17.100000000000001" customHeight="1">
      <c r="A22" s="132" t="s">
        <v>993</v>
      </c>
      <c r="B22" s="132"/>
      <c r="C22" s="62"/>
      <c r="D22" s="62"/>
      <c r="E22" s="62"/>
      <c r="F22" s="9"/>
      <c r="G22" s="9"/>
      <c r="H22" s="9"/>
      <c r="I22" s="9"/>
      <c r="J22" s="9"/>
      <c r="K22" s="9"/>
      <c r="L22" s="9"/>
      <c r="M22" s="9"/>
      <c r="N22" s="9"/>
      <c r="O22" s="368"/>
    </row>
    <row r="23" spans="1:16" ht="17.100000000000001" customHeight="1">
      <c r="A23" s="513"/>
      <c r="B23" s="490" t="s">
        <v>535</v>
      </c>
      <c r="C23" s="491" t="s">
        <v>536</v>
      </c>
      <c r="D23" s="491" t="s">
        <v>1165</v>
      </c>
      <c r="E23" s="474" t="s">
        <v>538</v>
      </c>
      <c r="F23" s="474"/>
      <c r="G23" s="474" t="s">
        <v>1153</v>
      </c>
      <c r="H23" s="474"/>
      <c r="I23" s="491" t="s">
        <v>1177</v>
      </c>
      <c r="J23" s="474" t="s">
        <v>985</v>
      </c>
      <c r="K23" s="474" t="s">
        <v>971</v>
      </c>
      <c r="L23" s="490" t="s">
        <v>540</v>
      </c>
      <c r="M23" s="484"/>
      <c r="N23" s="491" t="s">
        <v>1184</v>
      </c>
      <c r="O23" s="496" t="s">
        <v>1193</v>
      </c>
      <c r="P23" s="498" t="s">
        <v>1153</v>
      </c>
    </row>
    <row r="24" spans="1:16" ht="17.100000000000001" customHeight="1">
      <c r="A24" s="514"/>
      <c r="B24" s="505"/>
      <c r="C24" s="492"/>
      <c r="D24" s="492"/>
      <c r="E24" s="265" t="s">
        <v>2</v>
      </c>
      <c r="F24" s="265" t="s">
        <v>1</v>
      </c>
      <c r="G24" s="265" t="s">
        <v>2</v>
      </c>
      <c r="H24" s="265" t="s">
        <v>1</v>
      </c>
      <c r="I24" s="492"/>
      <c r="J24" s="474"/>
      <c r="K24" s="489"/>
      <c r="L24" s="269"/>
      <c r="M24" s="269" t="s">
        <v>3</v>
      </c>
      <c r="N24" s="492"/>
      <c r="O24" s="497"/>
      <c r="P24" s="498"/>
    </row>
    <row r="25" spans="1:16" ht="17.100000000000001" customHeight="1">
      <c r="A25" s="270">
        <v>1</v>
      </c>
      <c r="B25" s="59"/>
      <c r="C25" s="114"/>
      <c r="D25" s="115"/>
      <c r="E25" s="60"/>
      <c r="F25" s="60"/>
      <c r="G25" s="60"/>
      <c r="H25" s="60"/>
      <c r="I25" s="177"/>
      <c r="J25" s="24"/>
      <c r="K25" s="24"/>
      <c r="L25" s="114"/>
      <c r="M25" s="114"/>
      <c r="N25" s="61">
        <f>ROUNDDOWN(I25*J25*K25,0)</f>
        <v>0</v>
      </c>
      <c r="O25" s="367" t="str">
        <f t="shared" ref="O25:O29" si="2">IF(OR(F25="",E25=""),"",_xlfn.DAYS(F25, E25)+1)</f>
        <v/>
      </c>
      <c r="P25" s="367" t="str">
        <f t="shared" ref="P25:P29" si="3">IF(OR(G25="",H25=""),"",_xlfn.DAYS(H25, G25)+1)</f>
        <v/>
      </c>
    </row>
    <row r="26" spans="1:16" ht="17.100000000000001" customHeight="1">
      <c r="A26" s="270">
        <v>2</v>
      </c>
      <c r="B26" s="59"/>
      <c r="C26" s="114"/>
      <c r="D26" s="115"/>
      <c r="E26" s="60"/>
      <c r="F26" s="60"/>
      <c r="G26" s="60"/>
      <c r="H26" s="60"/>
      <c r="I26" s="48"/>
      <c r="J26" s="37"/>
      <c r="K26" s="37"/>
      <c r="L26" s="114"/>
      <c r="M26" s="114"/>
      <c r="N26" s="61">
        <f>ROUNDDOWN(I26*J26*K26,0)</f>
        <v>0</v>
      </c>
      <c r="O26" s="367" t="str">
        <f t="shared" si="2"/>
        <v/>
      </c>
      <c r="P26" s="367" t="str">
        <f t="shared" si="3"/>
        <v/>
      </c>
    </row>
    <row r="27" spans="1:16" ht="17.100000000000001" customHeight="1">
      <c r="A27" s="270">
        <v>3</v>
      </c>
      <c r="B27" s="59"/>
      <c r="C27" s="114"/>
      <c r="D27" s="115"/>
      <c r="E27" s="60"/>
      <c r="F27" s="60"/>
      <c r="G27" s="60"/>
      <c r="H27" s="60"/>
      <c r="I27" s="48"/>
      <c r="J27" s="37"/>
      <c r="K27" s="37"/>
      <c r="L27" s="114"/>
      <c r="M27" s="114"/>
      <c r="N27" s="61">
        <f>ROUNDDOWN(I27*J27*K27,0)</f>
        <v>0</v>
      </c>
      <c r="O27" s="367" t="str">
        <f t="shared" si="2"/>
        <v/>
      </c>
      <c r="P27" s="367" t="str">
        <f t="shared" si="3"/>
        <v/>
      </c>
    </row>
    <row r="28" spans="1:16" ht="17.100000000000001" customHeight="1">
      <c r="A28" s="270">
        <v>4</v>
      </c>
      <c r="B28" s="59"/>
      <c r="C28" s="114"/>
      <c r="D28" s="115"/>
      <c r="E28" s="60"/>
      <c r="F28" s="60"/>
      <c r="G28" s="60"/>
      <c r="H28" s="60"/>
      <c r="I28" s="48"/>
      <c r="J28" s="37"/>
      <c r="K28" s="37"/>
      <c r="L28" s="114"/>
      <c r="M28" s="114"/>
      <c r="N28" s="61">
        <f>ROUNDDOWN(I28*J28*K28,0)</f>
        <v>0</v>
      </c>
      <c r="O28" s="367" t="str">
        <f t="shared" si="2"/>
        <v/>
      </c>
      <c r="P28" s="367" t="str">
        <f t="shared" si="3"/>
        <v/>
      </c>
    </row>
    <row r="29" spans="1:16" ht="17.100000000000001" customHeight="1">
      <c r="A29" s="270">
        <v>5</v>
      </c>
      <c r="B29" s="59"/>
      <c r="C29" s="114"/>
      <c r="D29" s="115"/>
      <c r="E29" s="60"/>
      <c r="F29" s="60"/>
      <c r="G29" s="60"/>
      <c r="H29" s="60"/>
      <c r="I29" s="48"/>
      <c r="J29" s="37"/>
      <c r="K29" s="37"/>
      <c r="L29" s="114"/>
      <c r="M29" s="114"/>
      <c r="N29" s="61">
        <f>ROUNDDOWN(I29*J29*K29,0)</f>
        <v>0</v>
      </c>
      <c r="O29" s="367" t="str">
        <f t="shared" si="2"/>
        <v/>
      </c>
      <c r="P29" s="367" t="str">
        <f t="shared" si="3"/>
        <v/>
      </c>
    </row>
    <row r="30" spans="1:16" ht="17.100000000000001" customHeight="1">
      <c r="A30" s="9"/>
      <c r="B30" s="51"/>
      <c r="C30" s="51"/>
      <c r="D30" s="51"/>
      <c r="E30" s="51"/>
      <c r="F30" s="51"/>
      <c r="G30" s="51"/>
      <c r="H30" s="51"/>
      <c r="I30" s="51"/>
      <c r="J30" s="51"/>
      <c r="K30" s="51"/>
      <c r="L30" s="51"/>
      <c r="M30" s="273" t="s">
        <v>972</v>
      </c>
      <c r="N30" s="61">
        <f>SUM(N25:N29)</f>
        <v>0</v>
      </c>
    </row>
    <row r="31" spans="1:16" ht="17.100000000000001" customHeight="1">
      <c r="A31" s="5" t="s">
        <v>994</v>
      </c>
      <c r="B31" s="5"/>
      <c r="C31" s="62"/>
      <c r="D31" s="62"/>
      <c r="E31" s="62"/>
      <c r="F31" s="9"/>
      <c r="G31" s="9"/>
      <c r="H31" s="9"/>
      <c r="I31" s="9"/>
      <c r="J31" s="9"/>
      <c r="K31" s="9"/>
      <c r="L31" s="9"/>
      <c r="M31" s="9"/>
      <c r="N31" s="9"/>
      <c r="O31" s="368"/>
    </row>
    <row r="32" spans="1:16" ht="17.100000000000001" customHeight="1">
      <c r="A32" s="513"/>
      <c r="B32" s="490" t="s">
        <v>535</v>
      </c>
      <c r="C32" s="491" t="s">
        <v>536</v>
      </c>
      <c r="D32" s="491" t="s">
        <v>1165</v>
      </c>
      <c r="E32" s="474" t="s">
        <v>538</v>
      </c>
      <c r="F32" s="474"/>
      <c r="G32" s="474" t="s">
        <v>1153</v>
      </c>
      <c r="H32" s="474"/>
      <c r="I32" s="491" t="s">
        <v>1177</v>
      </c>
      <c r="J32" s="474" t="s">
        <v>985</v>
      </c>
      <c r="K32" s="474" t="s">
        <v>971</v>
      </c>
      <c r="L32" s="490" t="s">
        <v>540</v>
      </c>
      <c r="M32" s="484"/>
      <c r="N32" s="491" t="s">
        <v>1185</v>
      </c>
      <c r="O32" s="496" t="s">
        <v>1193</v>
      </c>
      <c r="P32" s="498" t="s">
        <v>1153</v>
      </c>
    </row>
    <row r="33" spans="1:16" ht="17.100000000000001" customHeight="1">
      <c r="A33" s="514"/>
      <c r="B33" s="505"/>
      <c r="C33" s="492"/>
      <c r="D33" s="492"/>
      <c r="E33" s="265" t="s">
        <v>2</v>
      </c>
      <c r="F33" s="265" t="s">
        <v>1</v>
      </c>
      <c r="G33" s="265" t="s">
        <v>2</v>
      </c>
      <c r="H33" s="265" t="s">
        <v>1</v>
      </c>
      <c r="I33" s="492"/>
      <c r="J33" s="474"/>
      <c r="K33" s="489"/>
      <c r="L33" s="269"/>
      <c r="M33" s="269" t="s">
        <v>3</v>
      </c>
      <c r="N33" s="492"/>
      <c r="O33" s="497"/>
      <c r="P33" s="498"/>
    </row>
    <row r="34" spans="1:16" ht="17.100000000000001" customHeight="1">
      <c r="A34" s="270">
        <v>1</v>
      </c>
      <c r="B34" s="59"/>
      <c r="C34" s="114"/>
      <c r="D34" s="115"/>
      <c r="E34" s="60"/>
      <c r="F34" s="60"/>
      <c r="G34" s="60"/>
      <c r="H34" s="60"/>
      <c r="I34" s="177"/>
      <c r="J34" s="24"/>
      <c r="K34" s="24"/>
      <c r="L34" s="114"/>
      <c r="M34" s="114"/>
      <c r="N34" s="61">
        <f>ROUNDDOWN(I34*J34*K34,0)</f>
        <v>0</v>
      </c>
      <c r="O34" s="367" t="str">
        <f>IF(OR(F34="",E34=""),"",_xlfn.DAYS(F34, E34)+1)</f>
        <v/>
      </c>
      <c r="P34" s="367" t="str">
        <f>IF(OR(G34="",H34=""),"",_xlfn.DAYS(H34, G34)+1)</f>
        <v/>
      </c>
    </row>
    <row r="35" spans="1:16" ht="17.100000000000001" customHeight="1">
      <c r="A35" s="270">
        <v>2</v>
      </c>
      <c r="B35" s="59"/>
      <c r="C35" s="114"/>
      <c r="D35" s="115"/>
      <c r="E35" s="60"/>
      <c r="F35" s="60"/>
      <c r="G35" s="60"/>
      <c r="H35" s="60"/>
      <c r="I35" s="48"/>
      <c r="J35" s="37"/>
      <c r="K35" s="37"/>
      <c r="L35" s="114"/>
      <c r="M35" s="114"/>
      <c r="N35" s="61">
        <f>ROUNDDOWN(I35*J35*K35,0)</f>
        <v>0</v>
      </c>
      <c r="O35" s="367" t="str">
        <f t="shared" ref="O35:O38" si="4">IF(OR(F35="",E35=""),"",_xlfn.DAYS(F35, E35)+1)</f>
        <v/>
      </c>
      <c r="P35" s="367" t="str">
        <f t="shared" ref="P35:P38" si="5">IF(OR(G35="",H35=""),"",_xlfn.DAYS(H35, G35)+1)</f>
        <v/>
      </c>
    </row>
    <row r="36" spans="1:16" ht="17.100000000000001" customHeight="1">
      <c r="A36" s="270">
        <v>3</v>
      </c>
      <c r="B36" s="59"/>
      <c r="C36" s="114"/>
      <c r="D36" s="115"/>
      <c r="E36" s="60"/>
      <c r="F36" s="60"/>
      <c r="G36" s="60"/>
      <c r="H36" s="60"/>
      <c r="I36" s="48"/>
      <c r="J36" s="37"/>
      <c r="K36" s="37"/>
      <c r="L36" s="114"/>
      <c r="M36" s="114"/>
      <c r="N36" s="61">
        <f>ROUNDDOWN(I36*J36*K36,0)</f>
        <v>0</v>
      </c>
      <c r="O36" s="367" t="str">
        <f t="shared" si="4"/>
        <v/>
      </c>
      <c r="P36" s="367" t="str">
        <f t="shared" si="5"/>
        <v/>
      </c>
    </row>
    <row r="37" spans="1:16" ht="17.100000000000001" customHeight="1">
      <c r="A37" s="270">
        <v>4</v>
      </c>
      <c r="B37" s="59"/>
      <c r="C37" s="114"/>
      <c r="D37" s="115"/>
      <c r="E37" s="60"/>
      <c r="F37" s="60"/>
      <c r="G37" s="60"/>
      <c r="H37" s="60"/>
      <c r="I37" s="48"/>
      <c r="J37" s="37"/>
      <c r="K37" s="37"/>
      <c r="L37" s="114"/>
      <c r="M37" s="114"/>
      <c r="N37" s="61">
        <f>ROUNDDOWN(I37*J37*K37,0)</f>
        <v>0</v>
      </c>
      <c r="O37" s="367" t="str">
        <f t="shared" si="4"/>
        <v/>
      </c>
      <c r="P37" s="367" t="str">
        <f t="shared" si="5"/>
        <v/>
      </c>
    </row>
    <row r="38" spans="1:16" ht="17.100000000000001" customHeight="1">
      <c r="A38" s="270">
        <v>5</v>
      </c>
      <c r="B38" s="59"/>
      <c r="C38" s="114"/>
      <c r="D38" s="115"/>
      <c r="E38" s="60"/>
      <c r="F38" s="60"/>
      <c r="G38" s="60"/>
      <c r="H38" s="60"/>
      <c r="I38" s="48"/>
      <c r="J38" s="37"/>
      <c r="K38" s="37"/>
      <c r="L38" s="114"/>
      <c r="M38" s="114"/>
      <c r="N38" s="61">
        <f>ROUNDDOWN(I38*J38*K38,0)</f>
        <v>0</v>
      </c>
      <c r="O38" s="367" t="str">
        <f t="shared" si="4"/>
        <v/>
      </c>
      <c r="P38" s="367" t="str">
        <f t="shared" si="5"/>
        <v/>
      </c>
    </row>
    <row r="39" spans="1:16" ht="17.100000000000001" customHeight="1">
      <c r="A39" s="9"/>
      <c r="B39" s="51"/>
      <c r="C39" s="51"/>
      <c r="D39" s="51"/>
      <c r="E39" s="51"/>
      <c r="F39" s="51"/>
      <c r="G39" s="51"/>
      <c r="H39" s="51"/>
      <c r="I39" s="51"/>
      <c r="J39" s="51"/>
      <c r="K39" s="51"/>
      <c r="L39" s="51"/>
      <c r="M39" s="273" t="s">
        <v>972</v>
      </c>
      <c r="N39" s="61">
        <f>SUM(N34:N38)</f>
        <v>0</v>
      </c>
    </row>
    <row r="40" spans="1:16" ht="17.100000000000001" customHeight="1">
      <c r="A40" s="5" t="s">
        <v>990</v>
      </c>
      <c r="B40" s="5"/>
      <c r="C40" s="62"/>
      <c r="D40" s="62"/>
      <c r="E40" s="62"/>
      <c r="F40" s="9"/>
      <c r="G40" s="9"/>
      <c r="H40" s="9"/>
      <c r="I40" s="9"/>
      <c r="J40" s="9"/>
      <c r="K40" s="9"/>
      <c r="L40" s="9"/>
      <c r="M40" s="9"/>
      <c r="N40" s="9"/>
      <c r="O40" s="368"/>
    </row>
    <row r="41" spans="1:16" ht="17.100000000000001" customHeight="1">
      <c r="A41" s="513"/>
      <c r="B41" s="490" t="s">
        <v>535</v>
      </c>
      <c r="C41" s="491" t="s">
        <v>536</v>
      </c>
      <c r="D41" s="491" t="s">
        <v>1165</v>
      </c>
      <c r="E41" s="474" t="s">
        <v>538</v>
      </c>
      <c r="F41" s="474"/>
      <c r="G41" s="474" t="s">
        <v>1153</v>
      </c>
      <c r="H41" s="474"/>
      <c r="I41" s="491" t="s">
        <v>1177</v>
      </c>
      <c r="J41" s="474" t="s">
        <v>985</v>
      </c>
      <c r="K41" s="474" t="s">
        <v>971</v>
      </c>
      <c r="L41" s="490" t="s">
        <v>540</v>
      </c>
      <c r="M41" s="484"/>
      <c r="N41" s="491" t="s">
        <v>1184</v>
      </c>
      <c r="O41" s="496" t="s">
        <v>1193</v>
      </c>
      <c r="P41" s="498" t="s">
        <v>1153</v>
      </c>
    </row>
    <row r="42" spans="1:16" ht="17.100000000000001" customHeight="1">
      <c r="A42" s="514"/>
      <c r="B42" s="505"/>
      <c r="C42" s="492"/>
      <c r="D42" s="492"/>
      <c r="E42" s="265" t="s">
        <v>2</v>
      </c>
      <c r="F42" s="265" t="s">
        <v>1</v>
      </c>
      <c r="G42" s="265" t="s">
        <v>2</v>
      </c>
      <c r="H42" s="265" t="s">
        <v>1</v>
      </c>
      <c r="I42" s="492"/>
      <c r="J42" s="474"/>
      <c r="K42" s="489"/>
      <c r="L42" s="269"/>
      <c r="M42" s="269" t="s">
        <v>3</v>
      </c>
      <c r="N42" s="492"/>
      <c r="O42" s="497"/>
      <c r="P42" s="498"/>
    </row>
    <row r="43" spans="1:16" ht="17.100000000000001" customHeight="1">
      <c r="A43" s="270">
        <v>1</v>
      </c>
      <c r="B43" s="59"/>
      <c r="C43" s="114"/>
      <c r="D43" s="115"/>
      <c r="E43" s="60"/>
      <c r="F43" s="60"/>
      <c r="G43" s="60"/>
      <c r="H43" s="60"/>
      <c r="I43" s="177"/>
      <c r="J43" s="24"/>
      <c r="K43" s="24"/>
      <c r="L43" s="114"/>
      <c r="M43" s="114"/>
      <c r="N43" s="61">
        <f>ROUNDDOWN(I43*J43*K43,0)</f>
        <v>0</v>
      </c>
      <c r="O43" s="367" t="str">
        <f t="shared" ref="O43:O47" si="6">IF(OR(F43="",E43=""),"",_xlfn.DAYS(F43, E43)+1)</f>
        <v/>
      </c>
      <c r="P43" s="367" t="str">
        <f t="shared" ref="P43:P47" si="7">IF(OR(G43="",H43=""),"",_xlfn.DAYS(H43, G43)+1)</f>
        <v/>
      </c>
    </row>
    <row r="44" spans="1:16" ht="17.100000000000001" customHeight="1">
      <c r="A44" s="270">
        <v>2</v>
      </c>
      <c r="B44" s="59"/>
      <c r="C44" s="114"/>
      <c r="D44" s="115"/>
      <c r="E44" s="60"/>
      <c r="F44" s="60"/>
      <c r="G44" s="60"/>
      <c r="H44" s="60"/>
      <c r="I44" s="48"/>
      <c r="J44" s="37"/>
      <c r="K44" s="37"/>
      <c r="L44" s="114"/>
      <c r="M44" s="114"/>
      <c r="N44" s="61">
        <f>ROUNDDOWN(I44*J44*K44,0)</f>
        <v>0</v>
      </c>
      <c r="O44" s="367" t="str">
        <f t="shared" si="6"/>
        <v/>
      </c>
      <c r="P44" s="367" t="str">
        <f t="shared" si="7"/>
        <v/>
      </c>
    </row>
    <row r="45" spans="1:16" ht="17.100000000000001" customHeight="1">
      <c r="A45" s="270">
        <v>3</v>
      </c>
      <c r="B45" s="59"/>
      <c r="C45" s="114"/>
      <c r="D45" s="115"/>
      <c r="E45" s="60"/>
      <c r="F45" s="60"/>
      <c r="G45" s="60"/>
      <c r="H45" s="60"/>
      <c r="I45" s="48"/>
      <c r="J45" s="37"/>
      <c r="K45" s="37"/>
      <c r="L45" s="114"/>
      <c r="M45" s="114"/>
      <c r="N45" s="61">
        <f>ROUNDDOWN(I45*J45*K45,0)</f>
        <v>0</v>
      </c>
      <c r="O45" s="367" t="str">
        <f t="shared" si="6"/>
        <v/>
      </c>
      <c r="P45" s="367" t="str">
        <f t="shared" si="7"/>
        <v/>
      </c>
    </row>
    <row r="46" spans="1:16" ht="17.100000000000001" customHeight="1">
      <c r="A46" s="270">
        <v>4</v>
      </c>
      <c r="B46" s="59"/>
      <c r="C46" s="114"/>
      <c r="D46" s="115"/>
      <c r="E46" s="60"/>
      <c r="F46" s="60"/>
      <c r="G46" s="60"/>
      <c r="H46" s="60"/>
      <c r="I46" s="48"/>
      <c r="J46" s="37"/>
      <c r="K46" s="37"/>
      <c r="L46" s="114"/>
      <c r="M46" s="114"/>
      <c r="N46" s="61">
        <f>ROUNDDOWN(I46*J46*K46,0)</f>
        <v>0</v>
      </c>
      <c r="O46" s="367" t="str">
        <f t="shared" si="6"/>
        <v/>
      </c>
      <c r="P46" s="367" t="str">
        <f t="shared" si="7"/>
        <v/>
      </c>
    </row>
    <row r="47" spans="1:16" ht="17.100000000000001" customHeight="1">
      <c r="A47" s="270">
        <v>5</v>
      </c>
      <c r="B47" s="59"/>
      <c r="C47" s="114"/>
      <c r="D47" s="115"/>
      <c r="E47" s="60"/>
      <c r="F47" s="60"/>
      <c r="G47" s="60"/>
      <c r="H47" s="60"/>
      <c r="I47" s="48"/>
      <c r="J47" s="37"/>
      <c r="K47" s="37"/>
      <c r="L47" s="114"/>
      <c r="M47" s="114"/>
      <c r="N47" s="61">
        <f>ROUNDDOWN(I47*J47*K47,0)</f>
        <v>0</v>
      </c>
      <c r="O47" s="367" t="str">
        <f t="shared" si="6"/>
        <v/>
      </c>
      <c r="P47" s="367" t="str">
        <f t="shared" si="7"/>
        <v/>
      </c>
    </row>
    <row r="48" spans="1:16" ht="17.100000000000001" customHeight="1">
      <c r="A48" s="9"/>
      <c r="B48" s="51"/>
      <c r="C48" s="51"/>
      <c r="D48" s="51"/>
      <c r="E48" s="51"/>
      <c r="F48" s="51"/>
      <c r="G48" s="51"/>
      <c r="H48" s="51"/>
      <c r="I48" s="51"/>
      <c r="J48" s="51"/>
      <c r="K48" s="51"/>
      <c r="L48" s="51"/>
      <c r="M48" s="273" t="s">
        <v>972</v>
      </c>
      <c r="N48" s="61">
        <f>SUM(N43:N47)</f>
        <v>0</v>
      </c>
    </row>
    <row r="49" spans="1:16" ht="17.100000000000001" customHeight="1">
      <c r="A49" s="5" t="s">
        <v>995</v>
      </c>
      <c r="B49" s="5"/>
      <c r="C49" s="62"/>
      <c r="D49" s="62"/>
      <c r="E49" s="62"/>
      <c r="F49" s="9"/>
      <c r="G49" s="9"/>
      <c r="H49" s="9"/>
      <c r="I49" s="9"/>
      <c r="J49" s="9"/>
      <c r="K49" s="9"/>
      <c r="L49" s="9"/>
      <c r="M49" s="9"/>
      <c r="N49" s="9"/>
      <c r="O49" s="368"/>
    </row>
    <row r="50" spans="1:16" ht="17.100000000000001" customHeight="1">
      <c r="A50" s="513"/>
      <c r="B50" s="490" t="s">
        <v>535</v>
      </c>
      <c r="C50" s="491" t="s">
        <v>536</v>
      </c>
      <c r="D50" s="491" t="s">
        <v>1165</v>
      </c>
      <c r="E50" s="474" t="s">
        <v>538</v>
      </c>
      <c r="F50" s="474"/>
      <c r="G50" s="474" t="s">
        <v>1153</v>
      </c>
      <c r="H50" s="474"/>
      <c r="I50" s="491" t="s">
        <v>1180</v>
      </c>
      <c r="J50" s="474" t="s">
        <v>985</v>
      </c>
      <c r="K50" s="474" t="s">
        <v>971</v>
      </c>
      <c r="L50" s="490" t="s">
        <v>540</v>
      </c>
      <c r="M50" s="484"/>
      <c r="N50" s="491" t="s">
        <v>1184</v>
      </c>
      <c r="O50" s="496" t="s">
        <v>1193</v>
      </c>
      <c r="P50" s="498" t="s">
        <v>1153</v>
      </c>
    </row>
    <row r="51" spans="1:16" ht="17.100000000000001" customHeight="1">
      <c r="A51" s="514"/>
      <c r="B51" s="505"/>
      <c r="C51" s="492"/>
      <c r="D51" s="492"/>
      <c r="E51" s="265" t="s">
        <v>2</v>
      </c>
      <c r="F51" s="265" t="s">
        <v>1</v>
      </c>
      <c r="G51" s="265" t="s">
        <v>2</v>
      </c>
      <c r="H51" s="265" t="s">
        <v>1</v>
      </c>
      <c r="I51" s="492"/>
      <c r="J51" s="474"/>
      <c r="K51" s="489"/>
      <c r="L51" s="269"/>
      <c r="M51" s="269" t="s">
        <v>3</v>
      </c>
      <c r="N51" s="492"/>
      <c r="O51" s="497"/>
      <c r="P51" s="498"/>
    </row>
    <row r="52" spans="1:16" ht="17.100000000000001" customHeight="1">
      <c r="A52" s="270">
        <v>1</v>
      </c>
      <c r="B52" s="59"/>
      <c r="C52" s="114"/>
      <c r="D52" s="115"/>
      <c r="E52" s="60"/>
      <c r="F52" s="60"/>
      <c r="G52" s="60"/>
      <c r="H52" s="60"/>
      <c r="I52" s="177"/>
      <c r="J52" s="24"/>
      <c r="K52" s="24"/>
      <c r="L52" s="114"/>
      <c r="M52" s="114"/>
      <c r="N52" s="61">
        <f>ROUNDDOWN(I52*J52*K52,0)</f>
        <v>0</v>
      </c>
      <c r="O52" s="367" t="str">
        <f t="shared" ref="O52" si="8">IF(OR(F52="",E52=""),"",_xlfn.DAYS(F52, E52)+1)</f>
        <v/>
      </c>
      <c r="P52" s="367" t="str">
        <f t="shared" ref="P52" si="9">IF(OR(G52="",H52=""),"",_xlfn.DAYS(H52, G52)+1)</f>
        <v/>
      </c>
    </row>
    <row r="53" spans="1:16" ht="17.100000000000001" customHeight="1">
      <c r="A53" s="270">
        <v>2</v>
      </c>
      <c r="B53" s="59"/>
      <c r="C53" s="114"/>
      <c r="D53" s="115"/>
      <c r="E53" s="60"/>
      <c r="F53" s="60"/>
      <c r="G53" s="60"/>
      <c r="H53" s="60"/>
      <c r="I53" s="48"/>
      <c r="J53" s="37"/>
      <c r="K53" s="37"/>
      <c r="L53" s="114"/>
      <c r="M53" s="114"/>
      <c r="N53" s="61">
        <f>ROUNDDOWN(I53*J53*K53,0)</f>
        <v>0</v>
      </c>
      <c r="O53" s="367" t="str">
        <f t="shared" ref="O53:O56" si="10">IF(OR(F53="",E53=""),"",_xlfn.DAYS(F53, E53)+1)</f>
        <v/>
      </c>
      <c r="P53" s="367" t="str">
        <f t="shared" ref="P53:P56" si="11">IF(OR(G53="",H53=""),"",_xlfn.DAYS(H53, G53)+1)</f>
        <v/>
      </c>
    </row>
    <row r="54" spans="1:16" ht="17.100000000000001" customHeight="1">
      <c r="A54" s="270">
        <v>3</v>
      </c>
      <c r="B54" s="59"/>
      <c r="C54" s="114"/>
      <c r="D54" s="115"/>
      <c r="E54" s="60"/>
      <c r="F54" s="60"/>
      <c r="G54" s="60"/>
      <c r="H54" s="60"/>
      <c r="I54" s="48"/>
      <c r="J54" s="37"/>
      <c r="K54" s="37"/>
      <c r="L54" s="114"/>
      <c r="M54" s="114"/>
      <c r="N54" s="61">
        <f>ROUNDDOWN(I54*J54*K54,0)</f>
        <v>0</v>
      </c>
      <c r="O54" s="367" t="str">
        <f t="shared" si="10"/>
        <v/>
      </c>
      <c r="P54" s="367" t="str">
        <f t="shared" si="11"/>
        <v/>
      </c>
    </row>
    <row r="55" spans="1:16" ht="17.100000000000001" customHeight="1">
      <c r="A55" s="270">
        <v>4</v>
      </c>
      <c r="B55" s="59"/>
      <c r="C55" s="114"/>
      <c r="D55" s="115"/>
      <c r="E55" s="60"/>
      <c r="F55" s="60"/>
      <c r="G55" s="60"/>
      <c r="H55" s="60"/>
      <c r="I55" s="48"/>
      <c r="J55" s="37"/>
      <c r="K55" s="37"/>
      <c r="L55" s="114"/>
      <c r="M55" s="114"/>
      <c r="N55" s="61">
        <f>ROUNDDOWN(I55*J55*K55,0)</f>
        <v>0</v>
      </c>
      <c r="O55" s="367" t="str">
        <f t="shared" si="10"/>
        <v/>
      </c>
      <c r="P55" s="367" t="str">
        <f t="shared" si="11"/>
        <v/>
      </c>
    </row>
    <row r="56" spans="1:16" ht="17.100000000000001" customHeight="1">
      <c r="A56" s="270">
        <v>5</v>
      </c>
      <c r="B56" s="59"/>
      <c r="C56" s="114"/>
      <c r="D56" s="115"/>
      <c r="E56" s="60"/>
      <c r="F56" s="60"/>
      <c r="G56" s="60"/>
      <c r="H56" s="60"/>
      <c r="I56" s="48"/>
      <c r="J56" s="37"/>
      <c r="K56" s="37"/>
      <c r="L56" s="114"/>
      <c r="M56" s="114"/>
      <c r="N56" s="61">
        <f>ROUNDDOWN(I56*J56*K56,0)</f>
        <v>0</v>
      </c>
      <c r="O56" s="367" t="str">
        <f t="shared" si="10"/>
        <v/>
      </c>
      <c r="P56" s="367" t="str">
        <f t="shared" si="11"/>
        <v/>
      </c>
    </row>
    <row r="57" spans="1:16" ht="17.100000000000001" customHeight="1">
      <c r="A57" s="178"/>
      <c r="B57" s="155"/>
      <c r="C57" s="155"/>
      <c r="D57" s="155"/>
      <c r="E57" s="156"/>
      <c r="F57" s="156"/>
      <c r="G57" s="156"/>
      <c r="H57" s="156"/>
      <c r="I57" s="157"/>
      <c r="J57" s="158"/>
      <c r="K57" s="158"/>
      <c r="L57" s="155"/>
      <c r="M57" s="273" t="s">
        <v>16</v>
      </c>
      <c r="N57" s="61">
        <f>SUM(N52:N56)</f>
        <v>0</v>
      </c>
    </row>
    <row r="58" spans="1:16" ht="17.100000000000001" customHeight="1">
      <c r="A58" s="5" t="s">
        <v>996</v>
      </c>
      <c r="B58" s="5"/>
      <c r="C58" s="62"/>
      <c r="D58" s="62"/>
      <c r="E58" s="62"/>
      <c r="F58" s="9"/>
      <c r="G58" s="9"/>
      <c r="H58" s="9"/>
      <c r="I58" s="9"/>
      <c r="J58" s="9"/>
      <c r="K58" s="9"/>
      <c r="L58" s="9"/>
      <c r="M58" s="9"/>
      <c r="N58" s="9"/>
      <c r="O58" s="368"/>
    </row>
    <row r="59" spans="1:16" ht="17.100000000000001" customHeight="1">
      <c r="A59" s="513"/>
      <c r="B59" s="491" t="s">
        <v>1006</v>
      </c>
      <c r="C59" s="491" t="s">
        <v>1007</v>
      </c>
      <c r="D59" s="491" t="s">
        <v>1165</v>
      </c>
      <c r="E59" s="490" t="s">
        <v>1154</v>
      </c>
      <c r="F59" s="626"/>
      <c r="G59" s="490" t="s">
        <v>1008</v>
      </c>
      <c r="H59" s="626"/>
      <c r="I59" s="491" t="s">
        <v>1181</v>
      </c>
      <c r="J59" s="491" t="s">
        <v>1009</v>
      </c>
      <c r="K59" s="491" t="s">
        <v>1155</v>
      </c>
      <c r="L59" s="490" t="s">
        <v>540</v>
      </c>
      <c r="M59" s="626"/>
      <c r="N59" s="491" t="s">
        <v>1184</v>
      </c>
      <c r="O59" s="496" t="s">
        <v>1193</v>
      </c>
      <c r="P59" s="498" t="s">
        <v>1153</v>
      </c>
    </row>
    <row r="60" spans="1:16" ht="17.100000000000001" customHeight="1">
      <c r="A60" s="627"/>
      <c r="B60" s="572"/>
      <c r="C60" s="572"/>
      <c r="D60" s="572"/>
      <c r="E60" s="570"/>
      <c r="F60" s="628"/>
      <c r="G60" s="570"/>
      <c r="H60" s="628"/>
      <c r="I60" s="572"/>
      <c r="J60" s="572"/>
      <c r="K60" s="572"/>
      <c r="L60" s="297"/>
      <c r="M60" s="298"/>
      <c r="N60" s="572"/>
      <c r="O60" s="496"/>
      <c r="P60" s="498"/>
    </row>
    <row r="61" spans="1:16" ht="17.100000000000001" customHeight="1">
      <c r="A61" s="627"/>
      <c r="B61" s="572"/>
      <c r="C61" s="572"/>
      <c r="D61" s="572"/>
      <c r="E61" s="505"/>
      <c r="F61" s="571"/>
      <c r="G61" s="505"/>
      <c r="H61" s="571"/>
      <c r="I61" s="572"/>
      <c r="J61" s="572"/>
      <c r="K61" s="572"/>
      <c r="L61" s="297"/>
      <c r="M61" s="299"/>
      <c r="N61" s="572"/>
      <c r="O61" s="496"/>
      <c r="P61" s="498"/>
    </row>
    <row r="62" spans="1:16" ht="17.100000000000001" customHeight="1">
      <c r="A62" s="514"/>
      <c r="B62" s="492"/>
      <c r="C62" s="492"/>
      <c r="D62" s="492"/>
      <c r="E62" s="265" t="s">
        <v>2</v>
      </c>
      <c r="F62" s="265" t="s">
        <v>1</v>
      </c>
      <c r="G62" s="265" t="s">
        <v>2</v>
      </c>
      <c r="H62" s="265" t="s">
        <v>1</v>
      </c>
      <c r="I62" s="492"/>
      <c r="J62" s="492"/>
      <c r="K62" s="492"/>
      <c r="L62" s="269"/>
      <c r="M62" s="269" t="s">
        <v>3</v>
      </c>
      <c r="N62" s="492"/>
      <c r="O62" s="496"/>
      <c r="P62" s="498"/>
    </row>
    <row r="63" spans="1:16" ht="17.100000000000001" customHeight="1">
      <c r="A63" s="270">
        <v>1</v>
      </c>
      <c r="B63" s="59"/>
      <c r="C63" s="114"/>
      <c r="D63" s="115"/>
      <c r="E63" s="60"/>
      <c r="F63" s="60"/>
      <c r="G63" s="60"/>
      <c r="H63" s="60"/>
      <c r="I63" s="177"/>
      <c r="J63" s="24"/>
      <c r="K63" s="24"/>
      <c r="L63" s="114"/>
      <c r="M63" s="114"/>
      <c r="N63" s="61">
        <f>ROUNDDOWN(I63*J63*K63,0)</f>
        <v>0</v>
      </c>
      <c r="O63" s="367" t="str">
        <f t="shared" ref="O63:O67" si="12">IF(OR(F63="",E63=""),"",_xlfn.DAYS(F63, E63)+1)</f>
        <v/>
      </c>
      <c r="P63" s="367" t="str">
        <f t="shared" ref="P63:P67" si="13">IF(OR(G63="",H63=""),"",_xlfn.DAYS(H63, G63)+1)</f>
        <v/>
      </c>
    </row>
    <row r="64" spans="1:16" ht="17.100000000000001" customHeight="1">
      <c r="A64" s="270">
        <v>2</v>
      </c>
      <c r="B64" s="59"/>
      <c r="C64" s="114"/>
      <c r="D64" s="115"/>
      <c r="E64" s="60"/>
      <c r="F64" s="60"/>
      <c r="G64" s="60"/>
      <c r="H64" s="60"/>
      <c r="I64" s="48"/>
      <c r="J64" s="37"/>
      <c r="K64" s="37"/>
      <c r="L64" s="114"/>
      <c r="M64" s="114"/>
      <c r="N64" s="61">
        <f>ROUNDDOWN(I64*J64*K64,0)</f>
        <v>0</v>
      </c>
      <c r="O64" s="367" t="str">
        <f t="shared" si="12"/>
        <v/>
      </c>
      <c r="P64" s="367" t="str">
        <f t="shared" si="13"/>
        <v/>
      </c>
    </row>
    <row r="65" spans="1:16" ht="17.100000000000001" customHeight="1">
      <c r="A65" s="270">
        <v>3</v>
      </c>
      <c r="B65" s="59"/>
      <c r="C65" s="114"/>
      <c r="D65" s="115"/>
      <c r="E65" s="60"/>
      <c r="F65" s="60"/>
      <c r="G65" s="60"/>
      <c r="H65" s="60"/>
      <c r="I65" s="48"/>
      <c r="J65" s="37"/>
      <c r="K65" s="37"/>
      <c r="L65" s="114"/>
      <c r="M65" s="114"/>
      <c r="N65" s="61">
        <f>ROUNDDOWN(I65*J65*K65,0)</f>
        <v>0</v>
      </c>
      <c r="O65" s="367" t="str">
        <f t="shared" si="12"/>
        <v/>
      </c>
      <c r="P65" s="367" t="str">
        <f t="shared" si="13"/>
        <v/>
      </c>
    </row>
    <row r="66" spans="1:16" ht="17.100000000000001" customHeight="1">
      <c r="A66" s="270">
        <v>4</v>
      </c>
      <c r="B66" s="59"/>
      <c r="C66" s="114"/>
      <c r="D66" s="115"/>
      <c r="E66" s="60"/>
      <c r="F66" s="60"/>
      <c r="G66" s="60"/>
      <c r="H66" s="60"/>
      <c r="I66" s="48"/>
      <c r="J66" s="37"/>
      <c r="K66" s="37"/>
      <c r="L66" s="114"/>
      <c r="M66" s="114"/>
      <c r="N66" s="61">
        <f>ROUNDDOWN(I66*J66*K66,0)</f>
        <v>0</v>
      </c>
      <c r="O66" s="367" t="str">
        <f t="shared" si="12"/>
        <v/>
      </c>
      <c r="P66" s="367" t="str">
        <f t="shared" si="13"/>
        <v/>
      </c>
    </row>
    <row r="67" spans="1:16" ht="17.100000000000001" customHeight="1">
      <c r="A67" s="270">
        <v>5</v>
      </c>
      <c r="B67" s="59"/>
      <c r="C67" s="114"/>
      <c r="D67" s="115"/>
      <c r="E67" s="60"/>
      <c r="F67" s="60"/>
      <c r="G67" s="60"/>
      <c r="H67" s="60"/>
      <c r="I67" s="48"/>
      <c r="J67" s="37"/>
      <c r="K67" s="37"/>
      <c r="L67" s="114"/>
      <c r="M67" s="114"/>
      <c r="N67" s="61">
        <f>ROUNDDOWN(I67*J67*K67,0)</f>
        <v>0</v>
      </c>
      <c r="O67" s="367" t="str">
        <f t="shared" si="12"/>
        <v/>
      </c>
      <c r="P67" s="367" t="str">
        <f t="shared" si="13"/>
        <v/>
      </c>
    </row>
    <row r="68" spans="1:16" ht="17.100000000000001" customHeight="1">
      <c r="A68" s="178"/>
      <c r="B68" s="155"/>
      <c r="C68" s="155"/>
      <c r="D68" s="155"/>
      <c r="E68" s="156"/>
      <c r="F68" s="156"/>
      <c r="G68" s="156"/>
      <c r="H68" s="156"/>
      <c r="I68" s="157"/>
      <c r="J68" s="158"/>
      <c r="K68" s="158"/>
      <c r="L68" s="155"/>
      <c r="M68" s="273" t="s">
        <v>16</v>
      </c>
      <c r="N68" s="61">
        <f>SUM(N63:N67)</f>
        <v>0</v>
      </c>
    </row>
    <row r="69" spans="1:16" ht="17.100000000000001" customHeight="1">
      <c r="A69" s="9"/>
      <c r="B69" s="58"/>
      <c r="C69" s="9"/>
      <c r="D69" s="9"/>
      <c r="E69" s="9"/>
      <c r="F69" s="9"/>
      <c r="G69" s="9"/>
      <c r="H69" s="9"/>
      <c r="I69" s="9"/>
      <c r="J69" s="9"/>
      <c r="K69" s="9"/>
      <c r="L69" s="9"/>
      <c r="M69" s="9"/>
      <c r="N69" s="9"/>
    </row>
    <row r="70" spans="1:16" ht="15" customHeight="1">
      <c r="K70" s="138"/>
    </row>
  </sheetData>
  <sheetProtection algorithmName="SHA-512" hashValue="G0JzuhKvoYd9LCLmeTVSXhE/yHWMR7UYmwujJLQAyIYnboax87A2s0FU0KBefyhgxwCpIfQgRbDsM0+12R7bIg==" saltValue="hz7KqVApSqCkp0CeAYOw3A==" spinCount="100000" sheet="1" selectLockedCells="1"/>
  <mergeCells count="96">
    <mergeCell ref="B6:C6"/>
    <mergeCell ref="B7:C7"/>
    <mergeCell ref="B8:C9"/>
    <mergeCell ref="D6:G6"/>
    <mergeCell ref="D7:G7"/>
    <mergeCell ref="D8:E8"/>
    <mergeCell ref="F8:G8"/>
    <mergeCell ref="D9:E9"/>
    <mergeCell ref="F9:G9"/>
    <mergeCell ref="B3:C3"/>
    <mergeCell ref="B4:C4"/>
    <mergeCell ref="B5:C5"/>
    <mergeCell ref="D3:G3"/>
    <mergeCell ref="D4:G4"/>
    <mergeCell ref="D5:G5"/>
    <mergeCell ref="A14:A15"/>
    <mergeCell ref="B14:B15"/>
    <mergeCell ref="C14:C15"/>
    <mergeCell ref="E14:F14"/>
    <mergeCell ref="G14:H14"/>
    <mergeCell ref="D14:D15"/>
    <mergeCell ref="A23:A24"/>
    <mergeCell ref="B23:B24"/>
    <mergeCell ref="C23:C24"/>
    <mergeCell ref="E23:F23"/>
    <mergeCell ref="G23:H23"/>
    <mergeCell ref="D23:D24"/>
    <mergeCell ref="N23:N24"/>
    <mergeCell ref="K14:K15"/>
    <mergeCell ref="I14:I15"/>
    <mergeCell ref="L14:M14"/>
    <mergeCell ref="N14:N15"/>
    <mergeCell ref="J14:J15"/>
    <mergeCell ref="J23:J24"/>
    <mergeCell ref="L23:M23"/>
    <mergeCell ref="A32:A33"/>
    <mergeCell ref="B32:B33"/>
    <mergeCell ref="C32:C33"/>
    <mergeCell ref="E32:F32"/>
    <mergeCell ref="G32:H32"/>
    <mergeCell ref="D32:D33"/>
    <mergeCell ref="B1:C1"/>
    <mergeCell ref="N50:N51"/>
    <mergeCell ref="I50:I51"/>
    <mergeCell ref="A41:A42"/>
    <mergeCell ref="B41:B42"/>
    <mergeCell ref="C41:C42"/>
    <mergeCell ref="E41:F41"/>
    <mergeCell ref="G41:H41"/>
    <mergeCell ref="J50:J51"/>
    <mergeCell ref="K50:K51"/>
    <mergeCell ref="L50:M50"/>
    <mergeCell ref="A50:A51"/>
    <mergeCell ref="B50:B51"/>
    <mergeCell ref="C50:C51"/>
    <mergeCell ref="E50:F50"/>
    <mergeCell ref="G50:H50"/>
    <mergeCell ref="A59:A62"/>
    <mergeCell ref="B59:B62"/>
    <mergeCell ref="C59:C62"/>
    <mergeCell ref="I59:I62"/>
    <mergeCell ref="J59:J62"/>
    <mergeCell ref="E59:F61"/>
    <mergeCell ref="G59:H61"/>
    <mergeCell ref="D41:D42"/>
    <mergeCell ref="D50:D51"/>
    <mergeCell ref="D59:D62"/>
    <mergeCell ref="N32:N33"/>
    <mergeCell ref="I41:I42"/>
    <mergeCell ref="J41:J42"/>
    <mergeCell ref="K41:K42"/>
    <mergeCell ref="L41:M41"/>
    <mergeCell ref="I32:I33"/>
    <mergeCell ref="J32:J33"/>
    <mergeCell ref="K32:K33"/>
    <mergeCell ref="L32:M32"/>
    <mergeCell ref="N41:N42"/>
    <mergeCell ref="N59:N62"/>
    <mergeCell ref="K59:K62"/>
    <mergeCell ref="L59:M59"/>
    <mergeCell ref="J6:J9"/>
    <mergeCell ref="I6:I9"/>
    <mergeCell ref="O59:O62"/>
    <mergeCell ref="P59:P62"/>
    <mergeCell ref="O41:O42"/>
    <mergeCell ref="P41:P42"/>
    <mergeCell ref="O50:O51"/>
    <mergeCell ref="P50:P51"/>
    <mergeCell ref="O14:O15"/>
    <mergeCell ref="P14:P15"/>
    <mergeCell ref="O23:O24"/>
    <mergeCell ref="P23:P24"/>
    <mergeCell ref="O32:O33"/>
    <mergeCell ref="P32:P33"/>
    <mergeCell ref="K23:K24"/>
    <mergeCell ref="I23:I24"/>
  </mergeCells>
  <phoneticPr fontId="4"/>
  <conditionalFormatting sqref="B16:M20 B25:M29 B34:M38 B43:M47 B52:M56 B63:M67">
    <cfRule type="expression" dxfId="32" priority="213">
      <formula>B16&lt;&gt;""</formula>
    </cfRule>
  </conditionalFormatting>
  <conditionalFormatting sqref="D16:H20 D25:H29 D34:H38 D43:H47 D52:H56 D63:H67">
    <cfRule type="expression" dxfId="31" priority="14">
      <formula>AND($D$7&lt;&gt;"",D16&lt;&gt;"",(D16-$D$7)&lt;0)</formula>
    </cfRule>
  </conditionalFormatting>
  <conditionalFormatting sqref="E16:E20 E25:E29 E34:E38 E43:E47 E52:E56 E63:E67">
    <cfRule type="expression" dxfId="30" priority="13">
      <formula>AND($D$9&lt;&gt;"",E16&lt;&gt;"",(E16-$D$16)&lt;0)</formula>
    </cfRule>
  </conditionalFormatting>
  <conditionalFormatting sqref="E16:F20 E25:F29 E34:F38 E43:F47 E52:F56 E63:F67">
    <cfRule type="expression" dxfId="29" priority="23">
      <formula>AND($E16&lt;&gt;"",$F16&lt;&gt;"",($F16-$E16)&lt;0)</formula>
    </cfRule>
  </conditionalFormatting>
  <conditionalFormatting sqref="G16:G20 G25:G29 G34:G38 G43:G47 G52:G56 G63:G67">
    <cfRule type="expression" dxfId="28" priority="9">
      <formula>AND(E16&lt;&gt;"",G16&lt;&gt;"",(G16-E16)&lt;0)</formula>
    </cfRule>
    <cfRule type="expression" dxfId="27" priority="10">
      <formula>AND(D16&lt;&gt;"",G16&lt;&gt;"",(G16-D16)&lt;0)</formula>
    </cfRule>
    <cfRule type="expression" dxfId="26" priority="12">
      <formula>AND($D$9&lt;&gt;"",G16&lt;&gt;"",(G16-$D$9)&lt;0)</formula>
    </cfRule>
  </conditionalFormatting>
  <conditionalFormatting sqref="G16:H20 G25:H29 G34:H38 G43:H47 G52:H56 G63:H67">
    <cfRule type="expression" dxfId="25" priority="22">
      <formula>AND($G16&lt;&gt;"",$H16&lt;&gt;"",($H16-$G16)&lt;0)</formula>
    </cfRule>
  </conditionalFormatting>
  <conditionalFormatting sqref="H16:H20 H25:H29 H34:H38 H43:H47 H52:H56 H63:H67">
    <cfRule type="expression" dxfId="24" priority="7">
      <formula>AND(H16&lt;&gt;"",H16&gt;DATE(2027,2,28))</formula>
    </cfRule>
    <cfRule type="expression" dxfId="23" priority="8">
      <formula>AND(F16&lt;&gt;"",H16&lt;&gt;"",(H16-F16)&gt;0)</formula>
    </cfRule>
    <cfRule type="expression" dxfId="22" priority="11">
      <formula>AND($D$9&lt;&gt;"",H16&lt;&gt;"",(H16-$F$9)&gt;0)</formula>
    </cfRule>
  </conditionalFormatting>
  <conditionalFormatting sqref="J6">
    <cfRule type="expression" dxfId="21" priority="3">
      <formula>$J$6&gt;=1</formula>
    </cfRule>
  </conditionalFormatting>
  <dataValidations count="10">
    <dataValidation type="whole" operator="greaterThanOrEqual" allowBlank="1" showInputMessage="1" showErrorMessage="1" error="小数点以下の数値が出ない様に入力して下さい。" sqref="I57 I68 I25 I52 I34 I43 I63" xr:uid="{00000000-0002-0000-0900-000000000000}">
      <formula1>0</formula1>
    </dataValidation>
    <dataValidation type="date" operator="greaterThanOrEqual" allowBlank="1" showInputMessage="1" showErrorMessage="1" error="日付を入力して下さい。_x000a_&quot;2023/1/1&quot;の様にご入力下さい。" sqref="E16:F20 E25:F29 G17:H20 E34:F38 G26:H29 E43:F47 G35:H38 E52:F57 G44:H47 E63:F68 G64:H68 G53:H57" xr:uid="{00000000-0002-0000-0900-000001000000}">
      <formula1>1</formula1>
    </dataValidation>
    <dataValidation type="date" operator="greaterThanOrEqual" allowBlank="1" showInputMessage="1" showErrorMessage="1" error="日付を入力して下さい。_x000a_&quot;2023/1/1&quot;の様にご入力下さい。" prompt="委託契約期間のうち、補助対象となる期間の開始日を入力してください。" sqref="G16 G25 G34 G43 G52" xr:uid="{04DD05B2-48A4-4398-82D1-88FEC2A04AA7}">
      <formula1>1</formula1>
    </dataValidation>
    <dataValidation type="date" operator="greaterThanOrEqual" allowBlank="1" showInputMessage="1" showErrorMessage="1" error="日付を入力して下さい。_x000a_&quot;2023/1/1&quot;の様にご入力下さい。" prompt="委託契約期間（ツールの契約期間）のうち、補助対象となる期間（プロジェクトによる利用期間）の開始日を入力してください。" sqref="G63" xr:uid="{8047E18D-230B-4996-90C8-6B5BAC0E3FB2}">
      <formula1>1</formula1>
    </dataValidation>
    <dataValidation type="date" operator="greaterThanOrEqual" allowBlank="1" showInputMessage="1" showErrorMessage="1" error="日付を入力して下さい。_x000a_&quot;2023/1/1&quot;の様にご入力下さい。" prompt="委託契約期間（ツールの契約期間）のうち、補助対象となる期間（プロジェクトによる利用期間）の終了日を入力してください。" sqref="H63" xr:uid="{5C5AD92A-1A03-45B5-88C1-7AF323193DC6}">
      <formula1>1</formula1>
    </dataValidation>
    <dataValidation allowBlank="1" showInputMessage="1" showErrorMessage="1" prompt="他の事業も含まれている契約の場合は、当プロジェクトの業務割合を記載" sqref="J16 J25 J34 J43 J52" xr:uid="{1DCF1D43-2227-4D8A-8F98-DE471F9A7CFB}"/>
    <dataValidation allowBlank="1" showInputMessage="1" showErrorMessage="1" prompt="他の事業も含まれている契約の場合は、当プロジェクトの業務割合（利用割合）を記載" sqref="J63" xr:uid="{ADAF956E-082D-4A7A-A69D-B20A4651C127}"/>
    <dataValidation allowBlank="1" showInputMessage="1" showErrorMessage="1" prompt="本プロジェクトで行う業務の内、補助対象となる業務の割合" sqref="K16 K25 K34 K43 K52" xr:uid="{6B8195F5-C6D9-42C2-8F94-C5B72CD64223}"/>
    <dataValidation allowBlank="1" showInputMessage="1" showErrorMessage="1" prompt="本プロジェクトで行う業務の内、補助対象となる業務の割合（利用割合）" sqref="K63" xr:uid="{9873A2B6-7EBB-4F3B-A5C2-C859BACDC098}"/>
    <dataValidation type="date" operator="greaterThanOrEqual" allowBlank="1" showInputMessage="1" showErrorMessage="1" error="日付を入力して下さい。_x000a_&quot;2023/1/1&quot;の様にご入力下さい。" prompt="委託契約期間のうち、補助対象となる期間の終了日を入力してください。" sqref="H16 H25 H34 H43 H52" xr:uid="{F320C192-D525-432D-9987-EC8BB907C69B}">
      <formula1>1</formula1>
    </dataValidation>
  </dataValidations>
  <pageMargins left="0.70866141732283472" right="0.70866141732283472" top="0.74803149606299213" bottom="0.74803149606299213" header="0.31496062992125984" footer="0.31496062992125984"/>
  <pageSetup paperSize="8" scale="64" orientation="landscape"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9" r:id="rId4" name="Spinner 5">
              <controlPr defaultSize="0" autoPict="0">
                <anchor moveWithCells="1" sizeWithCells="1">
                  <from>
                    <xdr:col>9</xdr:col>
                    <xdr:colOff>76200</xdr:colOff>
                    <xdr:row>5</xdr:row>
                    <xdr:rowOff>133350</xdr:rowOff>
                  </from>
                  <to>
                    <xdr:col>9</xdr:col>
                    <xdr:colOff>438150</xdr:colOff>
                    <xdr:row>8</xdr:row>
                    <xdr:rowOff>76200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AA49"/>
  <sheetViews>
    <sheetView showGridLines="0" zoomScale="90" zoomScaleNormal="90" zoomScaleSheetLayoutView="100" workbookViewId="0">
      <selection activeCell="B14" sqref="B14"/>
    </sheetView>
  </sheetViews>
  <sheetFormatPr defaultColWidth="9" defaultRowHeight="15" customHeight="1"/>
  <cols>
    <col min="1" max="1" width="4" style="1" customWidth="1"/>
    <col min="2" max="2" width="9.625" style="1" customWidth="1"/>
    <col min="3" max="3" width="25" style="1" customWidth="1"/>
    <col min="4" max="4" width="13.75" style="1" customWidth="1"/>
    <col min="5" max="5" width="6.625" style="1" customWidth="1"/>
    <col min="6" max="6" width="13.75" style="1" customWidth="1"/>
    <col min="7" max="7" width="6.625" style="1" customWidth="1"/>
    <col min="8" max="8" width="11.625" style="1" customWidth="1"/>
    <col min="9" max="9" width="12.375" style="1" customWidth="1"/>
    <col min="10" max="10" width="11.625" style="1" customWidth="1"/>
    <col min="11" max="11" width="10.875" style="1" customWidth="1"/>
    <col min="12" max="12" width="8.875" style="1" customWidth="1"/>
    <col min="13" max="17" width="12.625" style="1" customWidth="1"/>
    <col min="18" max="23" width="8.625" style="1" hidden="1" customWidth="1"/>
    <col min="24" max="24" width="7.375" style="1" customWidth="1"/>
    <col min="25" max="25" width="7.5" style="1" customWidth="1"/>
    <col min="26" max="26" width="18.625" style="13" customWidth="1"/>
    <col min="27" max="27" width="21.25" style="13" bestFit="1" customWidth="1"/>
    <col min="28" max="28" width="15.25" style="1" customWidth="1"/>
    <col min="29" max="29" width="18.125" style="1" bestFit="1" customWidth="1"/>
    <col min="30" max="31" width="21" style="1" bestFit="1" customWidth="1"/>
    <col min="32" max="33" width="16.625" style="1" customWidth="1"/>
    <col min="34" max="34" width="10.625" style="1" customWidth="1"/>
    <col min="35" max="16384" width="9" style="1"/>
  </cols>
  <sheetData>
    <row r="1" spans="1:27" ht="27.75" customHeight="1">
      <c r="B1" s="250" t="s">
        <v>1158</v>
      </c>
      <c r="C1" s="63"/>
      <c r="D1" s="331" t="s">
        <v>1152</v>
      </c>
      <c r="I1" s="8"/>
      <c r="J1" s="8"/>
      <c r="K1" s="8"/>
      <c r="L1" s="8"/>
      <c r="M1" s="8"/>
      <c r="N1" s="8"/>
      <c r="R1" s="383" t="s">
        <v>1203</v>
      </c>
      <c r="S1" s="383" t="s">
        <v>1203</v>
      </c>
      <c r="T1" s="383" t="s">
        <v>1203</v>
      </c>
      <c r="U1" s="383" t="s">
        <v>1203</v>
      </c>
      <c r="V1" s="383" t="s">
        <v>1203</v>
      </c>
      <c r="W1" s="383" t="s">
        <v>1203</v>
      </c>
    </row>
    <row r="2" spans="1:27" s="3" customFormat="1" ht="18" customHeight="1" thickBot="1">
      <c r="B2" s="5"/>
      <c r="C2" s="14"/>
      <c r="D2" s="14"/>
      <c r="E2" s="14"/>
      <c r="J2" s="4"/>
      <c r="K2" s="4"/>
      <c r="L2" s="4"/>
      <c r="M2" s="4"/>
      <c r="N2" s="4"/>
      <c r="Z2" s="14"/>
      <c r="AA2" s="28" t="s">
        <v>174</v>
      </c>
    </row>
    <row r="3" spans="1:27" ht="18" customHeight="1" thickBot="1">
      <c r="B3" s="489" t="s">
        <v>15</v>
      </c>
      <c r="C3" s="577"/>
      <c r="D3" s="499" t="str">
        <f>IF(シート①!D3="","",シート①!D3)</f>
        <v/>
      </c>
      <c r="E3" s="499"/>
      <c r="F3" s="499"/>
      <c r="G3" s="499"/>
      <c r="AA3" s="118"/>
    </row>
    <row r="4" spans="1:27" ht="18" customHeight="1">
      <c r="B4" s="489" t="s">
        <v>14</v>
      </c>
      <c r="C4" s="577"/>
      <c r="D4" s="500" t="str">
        <f>IF(シート①!D4="","",シート①!D4)</f>
        <v>交付申請では記載しません。</v>
      </c>
      <c r="E4" s="500"/>
      <c r="F4" s="500"/>
      <c r="G4" s="500"/>
    </row>
    <row r="5" spans="1:27" ht="18" customHeight="1">
      <c r="B5" s="489" t="s">
        <v>168</v>
      </c>
      <c r="C5" s="577"/>
      <c r="D5" s="499" t="str">
        <f>IF(シート①!D5="","",シート①!D5)</f>
        <v/>
      </c>
      <c r="E5" s="499"/>
      <c r="F5" s="499"/>
      <c r="G5" s="499"/>
      <c r="I5" s="589"/>
      <c r="J5" s="589"/>
    </row>
    <row r="6" spans="1:27" ht="18" customHeight="1">
      <c r="B6" s="577" t="s">
        <v>170</v>
      </c>
      <c r="C6" s="578"/>
      <c r="D6" s="500" t="str">
        <f>IF(シート①!D6="","",シート①!D6)</f>
        <v>交付申請では記載しません。</v>
      </c>
      <c r="E6" s="500"/>
      <c r="F6" s="500"/>
      <c r="G6" s="500"/>
      <c r="I6" s="590" t="s">
        <v>1272</v>
      </c>
      <c r="J6" s="591"/>
      <c r="K6" s="595">
        <f>'シート⑦-1'!$H$6</f>
        <v>0</v>
      </c>
      <c r="L6" s="596"/>
      <c r="M6" s="597"/>
    </row>
    <row r="7" spans="1:27" ht="18" customHeight="1">
      <c r="B7" s="577" t="str">
        <f>シート①!B7</f>
        <v>代表事業者等登録・申請日</v>
      </c>
      <c r="C7" s="578"/>
      <c r="D7" s="501" t="str">
        <f>IF(シート①!D7="","",シート①!D7)</f>
        <v/>
      </c>
      <c r="E7" s="501"/>
      <c r="F7" s="501"/>
      <c r="G7" s="501"/>
      <c r="I7" s="473"/>
      <c r="J7" s="592"/>
      <c r="K7" s="598"/>
      <c r="L7" s="599"/>
      <c r="M7" s="600"/>
    </row>
    <row r="8" spans="1:27" ht="18" customHeight="1">
      <c r="B8" s="489" t="s">
        <v>969</v>
      </c>
      <c r="C8" s="489"/>
      <c r="D8" s="630" t="s">
        <v>2</v>
      </c>
      <c r="E8" s="630"/>
      <c r="F8" s="433" t="s">
        <v>1042</v>
      </c>
      <c r="G8" s="540"/>
      <c r="I8" s="473"/>
      <c r="J8" s="592"/>
      <c r="K8" s="598"/>
      <c r="L8" s="599"/>
      <c r="M8" s="600"/>
    </row>
    <row r="9" spans="1:27" ht="18" customHeight="1">
      <c r="B9" s="489"/>
      <c r="C9" s="489"/>
      <c r="D9" s="543" t="str">
        <f>IF(シート①!D9="","",シート①!D9)</f>
        <v/>
      </c>
      <c r="E9" s="543"/>
      <c r="F9" s="543" t="str">
        <f>IF(シート①!E9="","",シート①!E9)</f>
        <v/>
      </c>
      <c r="G9" s="543"/>
      <c r="I9" s="593"/>
      <c r="J9" s="594"/>
      <c r="K9" s="601"/>
      <c r="L9" s="602"/>
      <c r="M9" s="603"/>
    </row>
    <row r="10" spans="1:27" ht="18" customHeight="1"/>
    <row r="11" spans="1:27" s="3" customFormat="1" ht="18" customHeight="1">
      <c r="A11" s="5" t="s">
        <v>1037</v>
      </c>
      <c r="C11" s="14"/>
      <c r="D11" s="14"/>
      <c r="E11" s="14"/>
      <c r="F11" s="14"/>
      <c r="G11" s="14"/>
      <c r="H11" s="15"/>
      <c r="I11" s="15"/>
      <c r="J11" s="15"/>
      <c r="K11" s="15"/>
      <c r="L11" s="14"/>
      <c r="M11" s="4"/>
      <c r="Z11" s="14"/>
      <c r="AA11" s="14"/>
    </row>
    <row r="12" spans="1:27" ht="27.75" customHeight="1">
      <c r="A12" s="608"/>
      <c r="B12" s="609" t="s">
        <v>8</v>
      </c>
      <c r="C12" s="609" t="s">
        <v>13</v>
      </c>
      <c r="D12" s="609" t="s">
        <v>522</v>
      </c>
      <c r="E12" s="609" t="s">
        <v>12</v>
      </c>
      <c r="F12" s="609" t="s">
        <v>1189</v>
      </c>
      <c r="G12" s="609" t="s">
        <v>523</v>
      </c>
      <c r="H12" s="609" t="s">
        <v>1182</v>
      </c>
      <c r="I12" s="609" t="s">
        <v>983</v>
      </c>
      <c r="J12" s="609" t="s">
        <v>1188</v>
      </c>
      <c r="K12" s="611" t="s">
        <v>5</v>
      </c>
      <c r="L12" s="612"/>
      <c r="M12" s="613" t="s">
        <v>524</v>
      </c>
      <c r="N12" s="615" t="s">
        <v>161</v>
      </c>
      <c r="O12" s="616"/>
      <c r="P12" s="619" t="s">
        <v>4</v>
      </c>
      <c r="Q12" s="620"/>
      <c r="R12" s="300"/>
      <c r="S12" s="621" t="s">
        <v>173</v>
      </c>
      <c r="T12" s="622"/>
      <c r="U12" s="301"/>
      <c r="V12" s="615" t="s">
        <v>587</v>
      </c>
      <c r="W12" s="615"/>
      <c r="X12" s="615" t="s">
        <v>588</v>
      </c>
      <c r="Y12" s="615"/>
      <c r="Z12" s="609" t="s">
        <v>1186</v>
      </c>
      <c r="AA12" s="609" t="s">
        <v>1187</v>
      </c>
    </row>
    <row r="13" spans="1:27" ht="30.75" customHeight="1">
      <c r="A13" s="608"/>
      <c r="B13" s="610"/>
      <c r="C13" s="610"/>
      <c r="D13" s="610"/>
      <c r="E13" s="610"/>
      <c r="F13" s="610"/>
      <c r="G13" s="610"/>
      <c r="H13" s="610"/>
      <c r="I13" s="610"/>
      <c r="J13" s="610"/>
      <c r="K13" s="302"/>
      <c r="L13" s="302" t="s">
        <v>3</v>
      </c>
      <c r="M13" s="614"/>
      <c r="N13" s="303" t="s">
        <v>2</v>
      </c>
      <c r="O13" s="303" t="s">
        <v>1</v>
      </c>
      <c r="P13" s="303" t="s">
        <v>2</v>
      </c>
      <c r="Q13" s="303" t="s">
        <v>1</v>
      </c>
      <c r="R13" s="303" t="s">
        <v>176</v>
      </c>
      <c r="S13" s="303" t="s">
        <v>2</v>
      </c>
      <c r="T13" s="303" t="s">
        <v>1</v>
      </c>
      <c r="U13" s="303" t="s">
        <v>176</v>
      </c>
      <c r="V13" s="303" t="s">
        <v>187</v>
      </c>
      <c r="W13" s="303" t="s">
        <v>188</v>
      </c>
      <c r="X13" s="303" t="s">
        <v>187</v>
      </c>
      <c r="Y13" s="303" t="s">
        <v>188</v>
      </c>
      <c r="Z13" s="610"/>
      <c r="AA13" s="610"/>
    </row>
    <row r="14" spans="1:27" ht="18" customHeight="1">
      <c r="A14" s="304">
        <v>1</v>
      </c>
      <c r="B14" s="114"/>
      <c r="C14" s="137"/>
      <c r="D14" s="114"/>
      <c r="E14" s="147"/>
      <c r="F14" s="48"/>
      <c r="G14" s="49"/>
      <c r="H14" s="34">
        <f>F14*G14</f>
        <v>0</v>
      </c>
      <c r="I14" s="24"/>
      <c r="J14" s="34">
        <f>ROUNDDOWN(H14*I14,0)</f>
        <v>0</v>
      </c>
      <c r="K14" s="35"/>
      <c r="L14" s="114"/>
      <c r="M14" s="16"/>
      <c r="N14" s="16"/>
      <c r="O14" s="16"/>
      <c r="P14" s="16"/>
      <c r="Q14" s="16"/>
      <c r="R14" s="67" t="e">
        <f>EOMONTH(Q14,0)-EOMONTH(P14,-1)</f>
        <v>#NUM!</v>
      </c>
      <c r="S14" s="12">
        <v>46447</v>
      </c>
      <c r="T14" s="11">
        <f>EOMONTH(Q14,0)</f>
        <v>31</v>
      </c>
      <c r="U14" s="68">
        <f>EOMONTH(T14,0)+1-S14</f>
        <v>-46415</v>
      </c>
      <c r="V14" s="68">
        <v>0</v>
      </c>
      <c r="W14" s="69">
        <v>1</v>
      </c>
      <c r="X14" s="70">
        <f>IF(Q14="",0,ROUNDDOWN(YEARFRAC(EOMONTH(M14,-1)+1,EOMONTH(Q14,0)+1,1),2))</f>
        <v>0</v>
      </c>
      <c r="Y14" s="69">
        <f>IF(OR(F14&lt;20000,YEARFRAC(Q14,O14+1,1)&lt;0.25,E14=1),0,VLOOKUP(E14,減価償却!$B$20:$R$31,MATCH('シート⑧-2'!X14,減価償却!$T$4:$T$19,-1)+1,1))</f>
        <v>0</v>
      </c>
      <c r="Z14" s="36">
        <f>IF(OR(M14="",N14="",O14="",P14="",Q14=""),0,ROUNDDOWN(J14*(1-Y14),0))</f>
        <v>0</v>
      </c>
      <c r="AA14" s="36">
        <f>ROUNDDOWN(IF(OR(Z14=0,F14&lt;20000),0,IF(U14&lt;0,0,Z14*U14/R14)),0)</f>
        <v>0</v>
      </c>
    </row>
    <row r="15" spans="1:27" ht="18" customHeight="1">
      <c r="A15" s="304">
        <v>2</v>
      </c>
      <c r="B15" s="114"/>
      <c r="C15" s="137"/>
      <c r="D15" s="114"/>
      <c r="E15" s="147"/>
      <c r="F15" s="48"/>
      <c r="G15" s="49"/>
      <c r="H15" s="34">
        <f>F15*G15</f>
        <v>0</v>
      </c>
      <c r="I15" s="24"/>
      <c r="J15" s="34">
        <f>ROUNDDOWN(H15*I15,0)</f>
        <v>0</v>
      </c>
      <c r="K15" s="35"/>
      <c r="L15" s="114"/>
      <c r="M15" s="16"/>
      <c r="N15" s="16"/>
      <c r="O15" s="16"/>
      <c r="P15" s="16"/>
      <c r="Q15" s="16"/>
      <c r="R15" s="67" t="e">
        <f t="shared" ref="R15:R28" si="0">EOMONTH(Q15,0)-EOMONTH(P15,-1)</f>
        <v>#NUM!</v>
      </c>
      <c r="S15" s="12">
        <v>46447</v>
      </c>
      <c r="T15" s="11">
        <f t="shared" ref="T15:T28" si="1">EOMONTH(Q15,0)</f>
        <v>31</v>
      </c>
      <c r="U15" s="68">
        <f t="shared" ref="U15:U28" si="2">EOMONTH(T15,0)+1-S15</f>
        <v>-46415</v>
      </c>
      <c r="V15" s="68">
        <v>0</v>
      </c>
      <c r="W15" s="69">
        <v>1</v>
      </c>
      <c r="X15" s="70">
        <f t="shared" ref="X15:X28" si="3">IF(Q15="",0,ROUNDDOWN(YEARFRAC(EOMONTH(M15,-1)+1,EOMONTH(Q15,0)+1,1),2))</f>
        <v>0</v>
      </c>
      <c r="Y15" s="69">
        <f>IF(OR(F15&lt;20000,YEARFRAC(Q15,O15+1,1)&lt;0.25,E15=1),0,VLOOKUP(E15,減価償却!$B$20:$R$31,MATCH('シート⑧-2'!X15,減価償却!$T$4:$T$19,-1)+1,1))</f>
        <v>0</v>
      </c>
      <c r="Z15" s="36">
        <f t="shared" ref="Z15:Z28" si="4">IF(OR(M15="",N15="",O15="",P15="",Q15=""),0,ROUNDDOWN(J15*(1-Y15),0))</f>
        <v>0</v>
      </c>
      <c r="AA15" s="36">
        <f t="shared" ref="AA15:AA28" si="5">ROUNDDOWN(IF(OR(Z15=0,F15&lt;20000),0,IF(U15&lt;0,0,Z15*U15/R15)),0)</f>
        <v>0</v>
      </c>
    </row>
    <row r="16" spans="1:27" ht="18" customHeight="1">
      <c r="A16" s="304">
        <v>3</v>
      </c>
      <c r="B16" s="114"/>
      <c r="C16" s="149"/>
      <c r="D16" s="114"/>
      <c r="E16" s="147"/>
      <c r="F16" s="48"/>
      <c r="G16" s="49"/>
      <c r="H16" s="34">
        <f t="shared" ref="H16:H28" si="6">F16*G16</f>
        <v>0</v>
      </c>
      <c r="I16" s="24"/>
      <c r="J16" s="39">
        <f t="shared" ref="J16:J28" si="7">ROUNDDOWN(H16*I16,0)</f>
        <v>0</v>
      </c>
      <c r="K16" s="35"/>
      <c r="L16" s="147"/>
      <c r="M16" s="16"/>
      <c r="N16" s="16"/>
      <c r="O16" s="16"/>
      <c r="P16" s="16"/>
      <c r="Q16" s="16"/>
      <c r="R16" s="67" t="e">
        <f t="shared" si="0"/>
        <v>#NUM!</v>
      </c>
      <c r="S16" s="12">
        <v>46447</v>
      </c>
      <c r="T16" s="11">
        <f t="shared" si="1"/>
        <v>31</v>
      </c>
      <c r="U16" s="68">
        <f t="shared" si="2"/>
        <v>-46415</v>
      </c>
      <c r="V16" s="68">
        <v>0</v>
      </c>
      <c r="W16" s="69">
        <v>1</v>
      </c>
      <c r="X16" s="70">
        <f t="shared" si="3"/>
        <v>0</v>
      </c>
      <c r="Y16" s="69">
        <f>IF(OR(F16&lt;20000,YEARFRAC(Q16,O16+1,1)&lt;0.25,E16=1),0,VLOOKUP(E16,減価償却!$B$20:$R$31,MATCH('シート⑧-2'!X16,減価償却!$T$4:$T$19,-1)+1,1))</f>
        <v>0</v>
      </c>
      <c r="Z16" s="36">
        <f t="shared" si="4"/>
        <v>0</v>
      </c>
      <c r="AA16" s="36">
        <f t="shared" si="5"/>
        <v>0</v>
      </c>
    </row>
    <row r="17" spans="1:27" ht="18" customHeight="1">
      <c r="A17" s="304">
        <v>4</v>
      </c>
      <c r="B17" s="114"/>
      <c r="C17" s="149"/>
      <c r="D17" s="114"/>
      <c r="E17" s="147"/>
      <c r="F17" s="48"/>
      <c r="G17" s="49"/>
      <c r="H17" s="34">
        <f t="shared" si="6"/>
        <v>0</v>
      </c>
      <c r="I17" s="24"/>
      <c r="J17" s="39">
        <f t="shared" si="7"/>
        <v>0</v>
      </c>
      <c r="K17" s="35"/>
      <c r="L17" s="147"/>
      <c r="M17" s="16"/>
      <c r="N17" s="16"/>
      <c r="O17" s="16"/>
      <c r="P17" s="16"/>
      <c r="Q17" s="16"/>
      <c r="R17" s="67" t="e">
        <f t="shared" si="0"/>
        <v>#NUM!</v>
      </c>
      <c r="S17" s="12">
        <v>46447</v>
      </c>
      <c r="T17" s="11">
        <f t="shared" si="1"/>
        <v>31</v>
      </c>
      <c r="U17" s="68">
        <f t="shared" si="2"/>
        <v>-46415</v>
      </c>
      <c r="V17" s="68">
        <v>0</v>
      </c>
      <c r="W17" s="69">
        <v>1</v>
      </c>
      <c r="X17" s="70">
        <f t="shared" si="3"/>
        <v>0</v>
      </c>
      <c r="Y17" s="69">
        <f>IF(OR(F17&lt;20000,YEARFRAC(Q17,O17+1,1)&lt;0.25,E17=1),0,VLOOKUP(E17,減価償却!$B$20:$R$31,MATCH('シート⑧-2'!X17,減価償却!$T$4:$T$19,-1)+1,1))</f>
        <v>0</v>
      </c>
      <c r="Z17" s="36">
        <f t="shared" si="4"/>
        <v>0</v>
      </c>
      <c r="AA17" s="36">
        <f t="shared" si="5"/>
        <v>0</v>
      </c>
    </row>
    <row r="18" spans="1:27" ht="18" customHeight="1">
      <c r="A18" s="304">
        <v>5</v>
      </c>
      <c r="B18" s="114"/>
      <c r="C18" s="149"/>
      <c r="D18" s="114"/>
      <c r="E18" s="147"/>
      <c r="F18" s="48"/>
      <c r="G18" s="49"/>
      <c r="H18" s="34">
        <f t="shared" si="6"/>
        <v>0</v>
      </c>
      <c r="I18" s="24"/>
      <c r="J18" s="39">
        <f t="shared" si="7"/>
        <v>0</v>
      </c>
      <c r="K18" s="25"/>
      <c r="L18" s="147"/>
      <c r="M18" s="16"/>
      <c r="N18" s="16"/>
      <c r="O18" s="16"/>
      <c r="P18" s="16"/>
      <c r="Q18" s="16"/>
      <c r="R18" s="67" t="e">
        <f t="shared" si="0"/>
        <v>#NUM!</v>
      </c>
      <c r="S18" s="12">
        <v>46447</v>
      </c>
      <c r="T18" s="11">
        <f t="shared" si="1"/>
        <v>31</v>
      </c>
      <c r="U18" s="68">
        <f t="shared" si="2"/>
        <v>-46415</v>
      </c>
      <c r="V18" s="68">
        <v>0</v>
      </c>
      <c r="W18" s="69">
        <v>1</v>
      </c>
      <c r="X18" s="70">
        <f t="shared" si="3"/>
        <v>0</v>
      </c>
      <c r="Y18" s="69">
        <f>IF(OR(F18&lt;20000,YEARFRAC(Q18,O18+1,1)&lt;0.25,E18=1),0,VLOOKUP(E18,減価償却!$B$20:$R$31,MATCH('シート⑧-2'!X18,減価償却!$T$4:$T$19,-1)+1,1))</f>
        <v>0</v>
      </c>
      <c r="Z18" s="36">
        <f t="shared" si="4"/>
        <v>0</v>
      </c>
      <c r="AA18" s="36">
        <f t="shared" si="5"/>
        <v>0</v>
      </c>
    </row>
    <row r="19" spans="1:27" ht="18" customHeight="1">
      <c r="A19" s="304">
        <v>6</v>
      </c>
      <c r="B19" s="114"/>
      <c r="C19" s="149"/>
      <c r="D19" s="114"/>
      <c r="E19" s="147"/>
      <c r="F19" s="48"/>
      <c r="G19" s="49"/>
      <c r="H19" s="34">
        <f t="shared" si="6"/>
        <v>0</v>
      </c>
      <c r="I19" s="24"/>
      <c r="J19" s="39">
        <f t="shared" si="7"/>
        <v>0</v>
      </c>
      <c r="K19" s="25"/>
      <c r="L19" s="147"/>
      <c r="M19" s="16"/>
      <c r="N19" s="16"/>
      <c r="O19" s="16"/>
      <c r="P19" s="16"/>
      <c r="Q19" s="16"/>
      <c r="R19" s="67" t="e">
        <f t="shared" si="0"/>
        <v>#NUM!</v>
      </c>
      <c r="S19" s="12">
        <v>46447</v>
      </c>
      <c r="T19" s="11">
        <f t="shared" si="1"/>
        <v>31</v>
      </c>
      <c r="U19" s="68">
        <f t="shared" si="2"/>
        <v>-46415</v>
      </c>
      <c r="V19" s="68">
        <v>0</v>
      </c>
      <c r="W19" s="69">
        <v>1</v>
      </c>
      <c r="X19" s="70">
        <f t="shared" si="3"/>
        <v>0</v>
      </c>
      <c r="Y19" s="69">
        <f>IF(OR(F19&lt;20000,YEARFRAC(Q19,O19+1,1)&lt;0.25,E19=1),0,VLOOKUP(E19,減価償却!$B$20:$R$31,MATCH('シート⑧-2'!X19,減価償却!$T$4:$T$19,-1)+1,1))</f>
        <v>0</v>
      </c>
      <c r="Z19" s="36">
        <f t="shared" si="4"/>
        <v>0</v>
      </c>
      <c r="AA19" s="36">
        <f t="shared" si="5"/>
        <v>0</v>
      </c>
    </row>
    <row r="20" spans="1:27" ht="18" customHeight="1">
      <c r="A20" s="304">
        <v>7</v>
      </c>
      <c r="B20" s="114"/>
      <c r="C20" s="149"/>
      <c r="D20" s="114"/>
      <c r="E20" s="147"/>
      <c r="F20" s="48"/>
      <c r="G20" s="49"/>
      <c r="H20" s="34">
        <f t="shared" si="6"/>
        <v>0</v>
      </c>
      <c r="I20" s="24"/>
      <c r="J20" s="39">
        <f t="shared" si="7"/>
        <v>0</v>
      </c>
      <c r="K20" s="25"/>
      <c r="L20" s="147"/>
      <c r="M20" s="16"/>
      <c r="N20" s="16"/>
      <c r="O20" s="16"/>
      <c r="P20" s="16"/>
      <c r="Q20" s="16"/>
      <c r="R20" s="67" t="e">
        <f t="shared" si="0"/>
        <v>#NUM!</v>
      </c>
      <c r="S20" s="12">
        <v>46447</v>
      </c>
      <c r="T20" s="11">
        <f t="shared" si="1"/>
        <v>31</v>
      </c>
      <c r="U20" s="68">
        <f t="shared" si="2"/>
        <v>-46415</v>
      </c>
      <c r="V20" s="68">
        <v>0</v>
      </c>
      <c r="W20" s="69">
        <v>1</v>
      </c>
      <c r="X20" s="70">
        <f t="shared" si="3"/>
        <v>0</v>
      </c>
      <c r="Y20" s="69">
        <f>IF(OR(F20&lt;20000,YEARFRAC(Q20,O20+1,1)&lt;0.25,E20=1),0,VLOOKUP(E20,減価償却!$B$20:$R$31,MATCH('シート⑧-2'!X20,減価償却!$T$4:$T$19,-1)+1,1))</f>
        <v>0</v>
      </c>
      <c r="Z20" s="36">
        <f t="shared" si="4"/>
        <v>0</v>
      </c>
      <c r="AA20" s="36">
        <f t="shared" si="5"/>
        <v>0</v>
      </c>
    </row>
    <row r="21" spans="1:27" ht="18" customHeight="1">
      <c r="A21" s="304">
        <v>8</v>
      </c>
      <c r="B21" s="114"/>
      <c r="C21" s="149"/>
      <c r="D21" s="114"/>
      <c r="E21" s="147"/>
      <c r="F21" s="48"/>
      <c r="G21" s="49"/>
      <c r="H21" s="34">
        <f t="shared" si="6"/>
        <v>0</v>
      </c>
      <c r="I21" s="24"/>
      <c r="J21" s="39">
        <f t="shared" si="7"/>
        <v>0</v>
      </c>
      <c r="K21" s="25"/>
      <c r="L21" s="147"/>
      <c r="M21" s="16"/>
      <c r="N21" s="16"/>
      <c r="O21" s="16"/>
      <c r="P21" s="16"/>
      <c r="Q21" s="16"/>
      <c r="R21" s="67" t="e">
        <f t="shared" si="0"/>
        <v>#NUM!</v>
      </c>
      <c r="S21" s="12">
        <v>46447</v>
      </c>
      <c r="T21" s="11">
        <f t="shared" si="1"/>
        <v>31</v>
      </c>
      <c r="U21" s="68">
        <f t="shared" si="2"/>
        <v>-46415</v>
      </c>
      <c r="V21" s="68">
        <v>0</v>
      </c>
      <c r="W21" s="69">
        <v>1</v>
      </c>
      <c r="X21" s="70">
        <f t="shared" si="3"/>
        <v>0</v>
      </c>
      <c r="Y21" s="69">
        <f>IF(OR(F21&lt;20000,YEARFRAC(Q21,O21+1,1)&lt;0.25,E21=1),0,VLOOKUP(E21,減価償却!$B$20:$R$31,MATCH('シート⑧-2'!X21,減価償却!$T$4:$T$19,-1)+1,1))</f>
        <v>0</v>
      </c>
      <c r="Z21" s="36">
        <f t="shared" si="4"/>
        <v>0</v>
      </c>
      <c r="AA21" s="36">
        <f t="shared" si="5"/>
        <v>0</v>
      </c>
    </row>
    <row r="22" spans="1:27" ht="18" customHeight="1">
      <c r="A22" s="304">
        <v>9</v>
      </c>
      <c r="B22" s="114"/>
      <c r="C22" s="149"/>
      <c r="D22" s="114"/>
      <c r="E22" s="147"/>
      <c r="F22" s="48"/>
      <c r="G22" s="49"/>
      <c r="H22" s="34">
        <f t="shared" si="6"/>
        <v>0</v>
      </c>
      <c r="I22" s="24"/>
      <c r="J22" s="39">
        <f t="shared" si="7"/>
        <v>0</v>
      </c>
      <c r="K22" s="25"/>
      <c r="L22" s="147"/>
      <c r="M22" s="16"/>
      <c r="N22" s="16"/>
      <c r="O22" s="16"/>
      <c r="P22" s="16"/>
      <c r="Q22" s="16"/>
      <c r="R22" s="67" t="e">
        <f t="shared" si="0"/>
        <v>#NUM!</v>
      </c>
      <c r="S22" s="12">
        <v>46447</v>
      </c>
      <c r="T22" s="11">
        <f t="shared" si="1"/>
        <v>31</v>
      </c>
      <c r="U22" s="68">
        <f t="shared" si="2"/>
        <v>-46415</v>
      </c>
      <c r="V22" s="68">
        <v>0</v>
      </c>
      <c r="W22" s="69">
        <v>1</v>
      </c>
      <c r="X22" s="70">
        <f t="shared" si="3"/>
        <v>0</v>
      </c>
      <c r="Y22" s="69">
        <f>IF(OR(F22&lt;20000,YEARFRAC(Q22,O22+1,1)&lt;0.25,E22=1),0,VLOOKUP(E22,減価償却!$B$20:$R$31,MATCH('シート⑧-2'!X22,減価償却!$T$4:$T$19,-1)+1,1))</f>
        <v>0</v>
      </c>
      <c r="Z22" s="36">
        <f t="shared" si="4"/>
        <v>0</v>
      </c>
      <c r="AA22" s="36">
        <f t="shared" si="5"/>
        <v>0</v>
      </c>
    </row>
    <row r="23" spans="1:27" ht="18" customHeight="1">
      <c r="A23" s="304">
        <v>10</v>
      </c>
      <c r="B23" s="114"/>
      <c r="C23" s="149"/>
      <c r="D23" s="114"/>
      <c r="E23" s="147"/>
      <c r="F23" s="48"/>
      <c r="G23" s="49"/>
      <c r="H23" s="34">
        <f t="shared" si="6"/>
        <v>0</v>
      </c>
      <c r="I23" s="24"/>
      <c r="J23" s="39">
        <f t="shared" si="7"/>
        <v>0</v>
      </c>
      <c r="K23" s="25"/>
      <c r="L23" s="147"/>
      <c r="M23" s="16"/>
      <c r="N23" s="16"/>
      <c r="O23" s="16"/>
      <c r="P23" s="16"/>
      <c r="Q23" s="16"/>
      <c r="R23" s="67" t="e">
        <f t="shared" si="0"/>
        <v>#NUM!</v>
      </c>
      <c r="S23" s="12">
        <v>46447</v>
      </c>
      <c r="T23" s="11">
        <f t="shared" si="1"/>
        <v>31</v>
      </c>
      <c r="U23" s="68">
        <f t="shared" si="2"/>
        <v>-46415</v>
      </c>
      <c r="V23" s="68">
        <v>0</v>
      </c>
      <c r="W23" s="69">
        <v>1</v>
      </c>
      <c r="X23" s="70">
        <f t="shared" si="3"/>
        <v>0</v>
      </c>
      <c r="Y23" s="69">
        <f>IF(OR(F23&lt;20000,YEARFRAC(Q23,O23+1,1)&lt;0.25,E23=1),0,VLOOKUP(E23,減価償却!$B$20:$R$31,MATCH('シート⑧-2'!X23,減価償却!$T$4:$T$19,-1)+1,1))</f>
        <v>0</v>
      </c>
      <c r="Z23" s="36">
        <f t="shared" si="4"/>
        <v>0</v>
      </c>
      <c r="AA23" s="36">
        <f t="shared" si="5"/>
        <v>0</v>
      </c>
    </row>
    <row r="24" spans="1:27" ht="18" customHeight="1">
      <c r="A24" s="304">
        <v>11</v>
      </c>
      <c r="B24" s="114"/>
      <c r="C24" s="149"/>
      <c r="D24" s="114"/>
      <c r="E24" s="147"/>
      <c r="F24" s="48"/>
      <c r="G24" s="49"/>
      <c r="H24" s="34">
        <f t="shared" si="6"/>
        <v>0</v>
      </c>
      <c r="I24" s="24"/>
      <c r="J24" s="39">
        <f t="shared" si="7"/>
        <v>0</v>
      </c>
      <c r="K24" s="25"/>
      <c r="L24" s="147"/>
      <c r="M24" s="16"/>
      <c r="N24" s="16"/>
      <c r="O24" s="16"/>
      <c r="P24" s="16"/>
      <c r="Q24" s="16"/>
      <c r="R24" s="67" t="e">
        <f t="shared" si="0"/>
        <v>#NUM!</v>
      </c>
      <c r="S24" s="12">
        <v>46447</v>
      </c>
      <c r="T24" s="11">
        <f t="shared" si="1"/>
        <v>31</v>
      </c>
      <c r="U24" s="68">
        <f t="shared" si="2"/>
        <v>-46415</v>
      </c>
      <c r="V24" s="68">
        <v>0</v>
      </c>
      <c r="W24" s="69">
        <v>1</v>
      </c>
      <c r="X24" s="70">
        <f t="shared" si="3"/>
        <v>0</v>
      </c>
      <c r="Y24" s="69">
        <f>IF(OR(F24&lt;20000,YEARFRAC(Q24,O24+1,1)&lt;0.25,E24=1),0,VLOOKUP(E24,減価償却!$B$20:$R$31,MATCH('シート⑧-2'!X24,減価償却!$T$4:$T$19,-1)+1,1))</f>
        <v>0</v>
      </c>
      <c r="Z24" s="36">
        <f t="shared" si="4"/>
        <v>0</v>
      </c>
      <c r="AA24" s="36">
        <f t="shared" si="5"/>
        <v>0</v>
      </c>
    </row>
    <row r="25" spans="1:27" ht="18" customHeight="1">
      <c r="A25" s="304">
        <v>12</v>
      </c>
      <c r="B25" s="114"/>
      <c r="C25" s="149"/>
      <c r="D25" s="114"/>
      <c r="E25" s="147"/>
      <c r="F25" s="48"/>
      <c r="G25" s="49"/>
      <c r="H25" s="34">
        <f t="shared" si="6"/>
        <v>0</v>
      </c>
      <c r="I25" s="24"/>
      <c r="J25" s="39">
        <f t="shared" si="7"/>
        <v>0</v>
      </c>
      <c r="K25" s="25"/>
      <c r="L25" s="147"/>
      <c r="M25" s="16"/>
      <c r="N25" s="16"/>
      <c r="O25" s="16"/>
      <c r="P25" s="16"/>
      <c r="Q25" s="16"/>
      <c r="R25" s="67" t="e">
        <f t="shared" si="0"/>
        <v>#NUM!</v>
      </c>
      <c r="S25" s="12">
        <v>46447</v>
      </c>
      <c r="T25" s="11">
        <f t="shared" si="1"/>
        <v>31</v>
      </c>
      <c r="U25" s="68">
        <f t="shared" si="2"/>
        <v>-46415</v>
      </c>
      <c r="V25" s="68">
        <v>0</v>
      </c>
      <c r="W25" s="69">
        <v>1</v>
      </c>
      <c r="X25" s="70">
        <f t="shared" si="3"/>
        <v>0</v>
      </c>
      <c r="Y25" s="69">
        <f>IF(OR(F25&lt;20000,YEARFRAC(Q25,O25+1,1)&lt;0.25,E25=1),0,VLOOKUP(E25,減価償却!$B$20:$R$31,MATCH('シート⑧-2'!X25,減価償却!$T$4:$T$19,-1)+1,1))</f>
        <v>0</v>
      </c>
      <c r="Z25" s="36">
        <f t="shared" si="4"/>
        <v>0</v>
      </c>
      <c r="AA25" s="36">
        <f t="shared" si="5"/>
        <v>0</v>
      </c>
    </row>
    <row r="26" spans="1:27" ht="18" customHeight="1">
      <c r="A26" s="304">
        <v>13</v>
      </c>
      <c r="B26" s="114"/>
      <c r="C26" s="149"/>
      <c r="D26" s="114"/>
      <c r="E26" s="147"/>
      <c r="F26" s="48"/>
      <c r="G26" s="49"/>
      <c r="H26" s="34">
        <f t="shared" si="6"/>
        <v>0</v>
      </c>
      <c r="I26" s="24"/>
      <c r="J26" s="39">
        <f t="shared" si="7"/>
        <v>0</v>
      </c>
      <c r="K26" s="25"/>
      <c r="L26" s="147"/>
      <c r="M26" s="16"/>
      <c r="N26" s="16"/>
      <c r="O26" s="16"/>
      <c r="P26" s="16"/>
      <c r="Q26" s="16"/>
      <c r="R26" s="67" t="e">
        <f t="shared" si="0"/>
        <v>#NUM!</v>
      </c>
      <c r="S26" s="12">
        <v>46447</v>
      </c>
      <c r="T26" s="11">
        <f t="shared" si="1"/>
        <v>31</v>
      </c>
      <c r="U26" s="68">
        <f t="shared" si="2"/>
        <v>-46415</v>
      </c>
      <c r="V26" s="68">
        <v>0</v>
      </c>
      <c r="W26" s="69">
        <v>1</v>
      </c>
      <c r="X26" s="70">
        <f t="shared" si="3"/>
        <v>0</v>
      </c>
      <c r="Y26" s="69">
        <f>IF(OR(F26&lt;20000,YEARFRAC(Q26,O26+1,1)&lt;0.25,E26=1),0,VLOOKUP(E26,減価償却!$B$20:$R$31,MATCH('シート⑧-2'!X26,減価償却!$T$4:$T$19,-1)+1,1))</f>
        <v>0</v>
      </c>
      <c r="Z26" s="36">
        <f t="shared" si="4"/>
        <v>0</v>
      </c>
      <c r="AA26" s="36">
        <f t="shared" si="5"/>
        <v>0</v>
      </c>
    </row>
    <row r="27" spans="1:27" ht="18" customHeight="1">
      <c r="A27" s="304">
        <v>14</v>
      </c>
      <c r="B27" s="114"/>
      <c r="C27" s="149"/>
      <c r="D27" s="114"/>
      <c r="E27" s="147"/>
      <c r="F27" s="48"/>
      <c r="G27" s="49"/>
      <c r="H27" s="34">
        <f t="shared" si="6"/>
        <v>0</v>
      </c>
      <c r="I27" s="24"/>
      <c r="J27" s="39">
        <f t="shared" si="7"/>
        <v>0</v>
      </c>
      <c r="K27" s="25"/>
      <c r="L27" s="147"/>
      <c r="M27" s="16"/>
      <c r="N27" s="16"/>
      <c r="O27" s="16"/>
      <c r="P27" s="16"/>
      <c r="Q27" s="16"/>
      <c r="R27" s="67" t="e">
        <f t="shared" si="0"/>
        <v>#NUM!</v>
      </c>
      <c r="S27" s="12">
        <v>46447</v>
      </c>
      <c r="T27" s="11">
        <f t="shared" si="1"/>
        <v>31</v>
      </c>
      <c r="U27" s="68">
        <f t="shared" si="2"/>
        <v>-46415</v>
      </c>
      <c r="V27" s="68">
        <v>0</v>
      </c>
      <c r="W27" s="69">
        <v>1</v>
      </c>
      <c r="X27" s="70">
        <f t="shared" si="3"/>
        <v>0</v>
      </c>
      <c r="Y27" s="69">
        <f>IF(OR(F27&lt;20000,YEARFRAC(Q27,O27+1,1)&lt;0.25,E27=1),0,VLOOKUP(E27,減価償却!$B$20:$R$31,MATCH('シート⑧-2'!X27,減価償却!$T$4:$T$19,-1)+1,1))</f>
        <v>0</v>
      </c>
      <c r="Z27" s="36">
        <f t="shared" si="4"/>
        <v>0</v>
      </c>
      <c r="AA27" s="36">
        <f t="shared" si="5"/>
        <v>0</v>
      </c>
    </row>
    <row r="28" spans="1:27" ht="18" customHeight="1">
      <c r="A28" s="304">
        <v>15</v>
      </c>
      <c r="B28" s="114"/>
      <c r="C28" s="149"/>
      <c r="D28" s="114"/>
      <c r="E28" s="147"/>
      <c r="F28" s="48"/>
      <c r="G28" s="49"/>
      <c r="H28" s="34">
        <f t="shared" si="6"/>
        <v>0</v>
      </c>
      <c r="I28" s="24"/>
      <c r="J28" s="39">
        <f t="shared" si="7"/>
        <v>0</v>
      </c>
      <c r="K28" s="25"/>
      <c r="L28" s="147"/>
      <c r="M28" s="16"/>
      <c r="N28" s="16"/>
      <c r="O28" s="16"/>
      <c r="P28" s="16"/>
      <c r="Q28" s="16"/>
      <c r="R28" s="67" t="e">
        <f t="shared" si="0"/>
        <v>#NUM!</v>
      </c>
      <c r="S28" s="12">
        <v>46447</v>
      </c>
      <c r="T28" s="11">
        <f t="shared" si="1"/>
        <v>31</v>
      </c>
      <c r="U28" s="68">
        <f t="shared" si="2"/>
        <v>-46415</v>
      </c>
      <c r="V28" s="68">
        <v>0</v>
      </c>
      <c r="W28" s="69">
        <v>1</v>
      </c>
      <c r="X28" s="70">
        <f t="shared" si="3"/>
        <v>0</v>
      </c>
      <c r="Y28" s="69">
        <f>IF(OR(F28&lt;20000,YEARFRAC(Q28,O28+1,1)&lt;0.25,E28=1),0,VLOOKUP(E28,減価償却!$B$20:$R$31,MATCH('シート⑧-2'!X28,減価償却!$T$4:$T$19,-1)+1,1))</f>
        <v>0</v>
      </c>
      <c r="Z28" s="36">
        <f t="shared" si="4"/>
        <v>0</v>
      </c>
      <c r="AA28" s="36">
        <f t="shared" si="5"/>
        <v>0</v>
      </c>
    </row>
    <row r="29" spans="1:27" ht="18" customHeight="1">
      <c r="A29" s="152"/>
      <c r="B29" s="151"/>
      <c r="C29" s="151"/>
      <c r="D29" s="151"/>
      <c r="E29" s="151"/>
      <c r="F29" s="151"/>
      <c r="G29" s="151"/>
      <c r="H29" s="151"/>
      <c r="I29" s="151"/>
      <c r="J29" s="151"/>
      <c r="K29" s="151"/>
      <c r="L29" s="151"/>
      <c r="M29" s="151"/>
      <c r="N29" s="151"/>
      <c r="O29" s="151"/>
      <c r="P29" s="151"/>
      <c r="Q29" s="380"/>
      <c r="R29" s="2"/>
      <c r="S29" s="2"/>
      <c r="T29" s="2"/>
      <c r="U29" s="2"/>
      <c r="V29" s="2"/>
      <c r="W29" s="2"/>
      <c r="X29" s="617" t="s">
        <v>16</v>
      </c>
      <c r="Y29" s="618"/>
      <c r="Z29" s="36">
        <f>SUM(Z14:Z28)</f>
        <v>0</v>
      </c>
      <c r="AA29" s="36">
        <f>SUM(AA14:AA28)</f>
        <v>0</v>
      </c>
    </row>
    <row r="30" spans="1:27" ht="18" customHeight="1">
      <c r="B30" s="150"/>
      <c r="C30" s="150"/>
      <c r="D30" s="150"/>
      <c r="E30" s="150"/>
      <c r="F30" s="150"/>
      <c r="G30" s="150"/>
      <c r="H30" s="150"/>
      <c r="I30" s="150"/>
      <c r="J30" s="150"/>
      <c r="K30" s="150"/>
      <c r="L30" s="150"/>
      <c r="M30" s="150"/>
      <c r="N30" s="150"/>
      <c r="O30" s="150"/>
      <c r="P30" s="150"/>
      <c r="Q30" s="150"/>
      <c r="R30" s="10"/>
      <c r="S30" s="10"/>
      <c r="T30" s="10"/>
      <c r="U30" s="10"/>
      <c r="V30" s="10"/>
      <c r="W30" s="10"/>
      <c r="X30" s="150"/>
      <c r="Y30" s="150"/>
      <c r="Z30" s="26"/>
      <c r="AA30" s="26"/>
    </row>
    <row r="31" spans="1:27" ht="18" customHeight="1">
      <c r="A31" s="5" t="s">
        <v>1036</v>
      </c>
      <c r="B31" s="5"/>
      <c r="C31" s="14"/>
      <c r="D31" s="14"/>
      <c r="E31" s="14"/>
      <c r="F31" s="14"/>
      <c r="G31" s="14"/>
      <c r="H31" s="15"/>
      <c r="I31" s="15"/>
      <c r="J31" s="15"/>
      <c r="K31" s="15"/>
      <c r="L31" s="14"/>
      <c r="M31" s="4"/>
      <c r="N31" s="3"/>
      <c r="O31" s="3"/>
      <c r="P31" s="3"/>
      <c r="Q31" s="3"/>
      <c r="R31" s="3"/>
      <c r="S31" s="3"/>
      <c r="T31" s="3"/>
      <c r="U31" s="3"/>
      <c r="V31" s="3"/>
      <c r="W31" s="3"/>
      <c r="X31" s="3"/>
      <c r="Y31" s="3"/>
      <c r="Z31" s="14"/>
      <c r="AA31" s="14"/>
    </row>
    <row r="32" spans="1:27" ht="27.75" customHeight="1">
      <c r="A32" s="608"/>
      <c r="B32" s="609" t="s">
        <v>8</v>
      </c>
      <c r="C32" s="609" t="s">
        <v>13</v>
      </c>
      <c r="D32" s="609" t="s">
        <v>522</v>
      </c>
      <c r="E32" s="609" t="s">
        <v>12</v>
      </c>
      <c r="F32" s="609" t="s">
        <v>1189</v>
      </c>
      <c r="G32" s="609" t="s">
        <v>523</v>
      </c>
      <c r="H32" s="609" t="s">
        <v>1182</v>
      </c>
      <c r="I32" s="609" t="s">
        <v>983</v>
      </c>
      <c r="J32" s="609" t="s">
        <v>1188</v>
      </c>
      <c r="K32" s="611" t="s">
        <v>5</v>
      </c>
      <c r="L32" s="612"/>
      <c r="M32" s="613" t="s">
        <v>524</v>
      </c>
      <c r="N32" s="615" t="s">
        <v>161</v>
      </c>
      <c r="O32" s="616"/>
      <c r="P32" s="619" t="s">
        <v>4</v>
      </c>
      <c r="Q32" s="620"/>
      <c r="R32" s="300"/>
      <c r="S32" s="621" t="s">
        <v>173</v>
      </c>
      <c r="T32" s="622"/>
      <c r="U32" s="301"/>
      <c r="V32" s="615" t="s">
        <v>587</v>
      </c>
      <c r="W32" s="615"/>
      <c r="X32" s="615" t="s">
        <v>588</v>
      </c>
      <c r="Y32" s="615"/>
      <c r="Z32" s="609" t="s">
        <v>1186</v>
      </c>
      <c r="AA32" s="609" t="s">
        <v>1187</v>
      </c>
    </row>
    <row r="33" spans="1:27" ht="30.75" customHeight="1">
      <c r="A33" s="608"/>
      <c r="B33" s="610"/>
      <c r="C33" s="610"/>
      <c r="D33" s="610"/>
      <c r="E33" s="610"/>
      <c r="F33" s="610"/>
      <c r="G33" s="610"/>
      <c r="H33" s="610"/>
      <c r="I33" s="610"/>
      <c r="J33" s="610"/>
      <c r="K33" s="302"/>
      <c r="L33" s="302" t="s">
        <v>3</v>
      </c>
      <c r="M33" s="614"/>
      <c r="N33" s="303" t="s">
        <v>2</v>
      </c>
      <c r="O33" s="303" t="s">
        <v>1</v>
      </c>
      <c r="P33" s="303" t="s">
        <v>2</v>
      </c>
      <c r="Q33" s="303" t="s">
        <v>1</v>
      </c>
      <c r="R33" s="303" t="s">
        <v>176</v>
      </c>
      <c r="S33" s="303" t="s">
        <v>2</v>
      </c>
      <c r="T33" s="303" t="s">
        <v>1</v>
      </c>
      <c r="U33" s="303" t="s">
        <v>176</v>
      </c>
      <c r="V33" s="303" t="s">
        <v>187</v>
      </c>
      <c r="W33" s="303" t="s">
        <v>188</v>
      </c>
      <c r="X33" s="303" t="s">
        <v>187</v>
      </c>
      <c r="Y33" s="303" t="s">
        <v>188</v>
      </c>
      <c r="Z33" s="610"/>
      <c r="AA33" s="610"/>
    </row>
    <row r="34" spans="1:27" ht="18" customHeight="1">
      <c r="A34" s="304">
        <v>1</v>
      </c>
      <c r="B34" s="114"/>
      <c r="C34" s="137"/>
      <c r="D34" s="114"/>
      <c r="E34" s="148"/>
      <c r="F34" s="48"/>
      <c r="G34" s="49"/>
      <c r="H34" s="34">
        <f>F34*G34</f>
        <v>0</v>
      </c>
      <c r="I34" s="24"/>
      <c r="J34" s="34">
        <f t="shared" ref="J34:J48" si="8">ROUNDDOWN(H34*I34,0)</f>
        <v>0</v>
      </c>
      <c r="K34" s="35"/>
      <c r="L34" s="114"/>
      <c r="M34" s="16"/>
      <c r="N34" s="16"/>
      <c r="O34" s="16"/>
      <c r="P34" s="16"/>
      <c r="Q34" s="16"/>
      <c r="R34" s="67" t="e">
        <f>EOMONTH(Q34,0)-EOMONTH(P34,-1)</f>
        <v>#NUM!</v>
      </c>
      <c r="S34" s="12">
        <v>46447</v>
      </c>
      <c r="T34" s="11">
        <f>EOMONTH(Q34,0)</f>
        <v>31</v>
      </c>
      <c r="U34" s="68">
        <f>EOMONTH(T34,0)+1-S34</f>
        <v>-46415</v>
      </c>
      <c r="V34" s="68">
        <v>0</v>
      </c>
      <c r="W34" s="69">
        <v>1</v>
      </c>
      <c r="X34" s="70">
        <f>IF(Q34="",0,ROUNDDOWN(YEARFRAC(EOMONTH(M34,-1)+1,EOMONTH(Q34,0)+1,1),2))</f>
        <v>0</v>
      </c>
      <c r="Y34" s="69">
        <f>IF(OR(F34&lt;20000,YEARFRAC(Q34,O34+1,1)&lt;0.25,E34=1),0,VLOOKUP(E34,減価償却!$B$20:$R$31,MATCH('シート⑧-2'!X34,減価償却!$T$4:$T$19,-1)+1,1))</f>
        <v>0</v>
      </c>
      <c r="Z34" s="36">
        <f>IF(OR(M34="",N34="",O34="",P34="",Q34=""),0,ROUNDDOWN(J34*(1-Y34),0))</f>
        <v>0</v>
      </c>
      <c r="AA34" s="36">
        <f>ROUNDDOWN(IF(OR(Z34=0,F34&lt;20000),0,IF(U34&lt;0,0,Z34*U34/R34)),0)</f>
        <v>0</v>
      </c>
    </row>
    <row r="35" spans="1:27" ht="18" customHeight="1">
      <c r="A35" s="304">
        <v>2</v>
      </c>
      <c r="B35" s="114"/>
      <c r="C35" s="137"/>
      <c r="D35" s="114"/>
      <c r="E35" s="148"/>
      <c r="F35" s="48"/>
      <c r="G35" s="49"/>
      <c r="H35" s="34">
        <f>F35*G35</f>
        <v>0</v>
      </c>
      <c r="I35" s="24"/>
      <c r="J35" s="34">
        <f t="shared" si="8"/>
        <v>0</v>
      </c>
      <c r="K35" s="35"/>
      <c r="L35" s="114"/>
      <c r="M35" s="16"/>
      <c r="N35" s="16"/>
      <c r="O35" s="16"/>
      <c r="P35" s="16"/>
      <c r="Q35" s="16"/>
      <c r="R35" s="67" t="e">
        <f t="shared" ref="R35:R48" si="9">EOMONTH(Q35,0)-EOMONTH(P35,-1)</f>
        <v>#NUM!</v>
      </c>
      <c r="S35" s="12">
        <v>46447</v>
      </c>
      <c r="T35" s="11">
        <f t="shared" ref="T35:T48" si="10">EOMONTH(Q35,0)</f>
        <v>31</v>
      </c>
      <c r="U35" s="68">
        <f t="shared" ref="U35:U48" si="11">EOMONTH(T35,0)+1-S35</f>
        <v>-46415</v>
      </c>
      <c r="V35" s="68">
        <v>0</v>
      </c>
      <c r="W35" s="69">
        <v>1</v>
      </c>
      <c r="X35" s="70">
        <f t="shared" ref="X35:X48" si="12">IF(Q35="",0,ROUNDDOWN(YEARFRAC(EOMONTH(M35,-1)+1,EOMONTH(Q35,0)+1,1),2))</f>
        <v>0</v>
      </c>
      <c r="Y35" s="69">
        <f>IF(OR(F35&lt;20000,YEARFRAC(Q35,O35+1,1)&lt;0.25,E35=1),0,VLOOKUP(E35,減価償却!$B$20:$R$31,MATCH('シート⑧-2'!X35,減価償却!$T$4:$T$19,-1)+1,1))</f>
        <v>0</v>
      </c>
      <c r="Z35" s="36">
        <f t="shared" ref="Z35:Z48" si="13">IF(OR(M35="",N35="",O35="",P35="",Q35=""),0,ROUNDDOWN(J35*(1-Y35),0))</f>
        <v>0</v>
      </c>
      <c r="AA35" s="36">
        <f t="shared" ref="AA35:AA48" si="14">ROUNDDOWN(IF(OR(Z35=0,F35&lt;20000),0,IF(U35&lt;0,0,Z35*U35/R35)),0)</f>
        <v>0</v>
      </c>
    </row>
    <row r="36" spans="1:27" ht="18" customHeight="1">
      <c r="A36" s="304">
        <v>3</v>
      </c>
      <c r="B36" s="114"/>
      <c r="C36" s="149"/>
      <c r="D36" s="114"/>
      <c r="E36" s="148"/>
      <c r="F36" s="48"/>
      <c r="G36" s="49"/>
      <c r="H36" s="34">
        <f t="shared" ref="H36:H48" si="15">F36*G36</f>
        <v>0</v>
      </c>
      <c r="I36" s="24"/>
      <c r="J36" s="39">
        <f t="shared" si="8"/>
        <v>0</v>
      </c>
      <c r="K36" s="35"/>
      <c r="L36" s="148"/>
      <c r="M36" s="16"/>
      <c r="N36" s="16"/>
      <c r="O36" s="16"/>
      <c r="P36" s="16"/>
      <c r="Q36" s="16"/>
      <c r="R36" s="67" t="e">
        <f t="shared" si="9"/>
        <v>#NUM!</v>
      </c>
      <c r="S36" s="12">
        <v>46447</v>
      </c>
      <c r="T36" s="11">
        <f t="shared" si="10"/>
        <v>31</v>
      </c>
      <c r="U36" s="68">
        <f t="shared" si="11"/>
        <v>-46415</v>
      </c>
      <c r="V36" s="68">
        <v>0</v>
      </c>
      <c r="W36" s="69">
        <v>1</v>
      </c>
      <c r="X36" s="70">
        <f t="shared" si="12"/>
        <v>0</v>
      </c>
      <c r="Y36" s="69">
        <f>IF(OR(F36&lt;20000,YEARFRAC(Q36,O36+1,1)&lt;0.25,E36=1),0,VLOOKUP(E36,減価償却!$B$20:$R$31,MATCH('シート⑧-2'!X36,減価償却!$T$4:$T$19,-1)+1,1))</f>
        <v>0</v>
      </c>
      <c r="Z36" s="36">
        <f t="shared" si="13"/>
        <v>0</v>
      </c>
      <c r="AA36" s="36">
        <f t="shared" si="14"/>
        <v>0</v>
      </c>
    </row>
    <row r="37" spans="1:27" ht="18" customHeight="1">
      <c r="A37" s="304">
        <v>4</v>
      </c>
      <c r="B37" s="114"/>
      <c r="C37" s="149"/>
      <c r="D37" s="114"/>
      <c r="E37" s="148"/>
      <c r="F37" s="48"/>
      <c r="G37" s="49"/>
      <c r="H37" s="34">
        <f t="shared" si="15"/>
        <v>0</v>
      </c>
      <c r="I37" s="24"/>
      <c r="J37" s="39">
        <f t="shared" si="8"/>
        <v>0</v>
      </c>
      <c r="K37" s="35"/>
      <c r="L37" s="148"/>
      <c r="M37" s="16"/>
      <c r="N37" s="16"/>
      <c r="O37" s="16"/>
      <c r="P37" s="16"/>
      <c r="Q37" s="16"/>
      <c r="R37" s="67" t="e">
        <f t="shared" si="9"/>
        <v>#NUM!</v>
      </c>
      <c r="S37" s="12">
        <v>46447</v>
      </c>
      <c r="T37" s="11">
        <f t="shared" si="10"/>
        <v>31</v>
      </c>
      <c r="U37" s="68">
        <f t="shared" si="11"/>
        <v>-46415</v>
      </c>
      <c r="V37" s="68">
        <v>0</v>
      </c>
      <c r="W37" s="69">
        <v>1</v>
      </c>
      <c r="X37" s="70">
        <f t="shared" si="12"/>
        <v>0</v>
      </c>
      <c r="Y37" s="69">
        <f>IF(OR(F37&lt;20000,YEARFRAC(Q37,O37+1,1)&lt;0.25,E37=1),0,VLOOKUP(E37,減価償却!$B$20:$R$31,MATCH('シート⑧-2'!X37,減価償却!$T$4:$T$19,-1)+1,1))</f>
        <v>0</v>
      </c>
      <c r="Z37" s="36">
        <f t="shared" si="13"/>
        <v>0</v>
      </c>
      <c r="AA37" s="36">
        <f t="shared" si="14"/>
        <v>0</v>
      </c>
    </row>
    <row r="38" spans="1:27" ht="18" customHeight="1">
      <c r="A38" s="304">
        <v>5</v>
      </c>
      <c r="B38" s="114"/>
      <c r="C38" s="149"/>
      <c r="D38" s="114"/>
      <c r="E38" s="148"/>
      <c r="F38" s="48"/>
      <c r="G38" s="49"/>
      <c r="H38" s="34">
        <f t="shared" si="15"/>
        <v>0</v>
      </c>
      <c r="I38" s="24"/>
      <c r="J38" s="39">
        <f t="shared" si="8"/>
        <v>0</v>
      </c>
      <c r="K38" s="25"/>
      <c r="L38" s="148"/>
      <c r="M38" s="16"/>
      <c r="N38" s="16"/>
      <c r="O38" s="16"/>
      <c r="P38" s="16"/>
      <c r="Q38" s="16"/>
      <c r="R38" s="67" t="e">
        <f t="shared" si="9"/>
        <v>#NUM!</v>
      </c>
      <c r="S38" s="12">
        <v>46447</v>
      </c>
      <c r="T38" s="11">
        <f t="shared" si="10"/>
        <v>31</v>
      </c>
      <c r="U38" s="68">
        <f t="shared" si="11"/>
        <v>-46415</v>
      </c>
      <c r="V38" s="68">
        <v>0</v>
      </c>
      <c r="W38" s="69">
        <v>1</v>
      </c>
      <c r="X38" s="70">
        <f t="shared" si="12"/>
        <v>0</v>
      </c>
      <c r="Y38" s="69">
        <f>IF(OR(F38&lt;20000,YEARFRAC(Q38,O38+1,1)&lt;0.25,E38=1),0,VLOOKUP(E38,減価償却!$B$20:$R$31,MATCH('シート⑧-2'!X38,減価償却!$T$4:$T$19,-1)+1,1))</f>
        <v>0</v>
      </c>
      <c r="Z38" s="36">
        <f t="shared" si="13"/>
        <v>0</v>
      </c>
      <c r="AA38" s="36">
        <f t="shared" si="14"/>
        <v>0</v>
      </c>
    </row>
    <row r="39" spans="1:27" ht="18" customHeight="1">
      <c r="A39" s="304">
        <v>6</v>
      </c>
      <c r="B39" s="114"/>
      <c r="C39" s="149"/>
      <c r="D39" s="114"/>
      <c r="E39" s="148"/>
      <c r="F39" s="48"/>
      <c r="G39" s="49"/>
      <c r="H39" s="34">
        <f t="shared" si="15"/>
        <v>0</v>
      </c>
      <c r="I39" s="24"/>
      <c r="J39" s="39">
        <f t="shared" si="8"/>
        <v>0</v>
      </c>
      <c r="K39" s="25"/>
      <c r="L39" s="148"/>
      <c r="M39" s="16"/>
      <c r="N39" s="16"/>
      <c r="O39" s="16"/>
      <c r="P39" s="16"/>
      <c r="Q39" s="16"/>
      <c r="R39" s="67" t="e">
        <f t="shared" si="9"/>
        <v>#NUM!</v>
      </c>
      <c r="S39" s="12">
        <v>46447</v>
      </c>
      <c r="T39" s="11">
        <f t="shared" si="10"/>
        <v>31</v>
      </c>
      <c r="U39" s="68">
        <f t="shared" si="11"/>
        <v>-46415</v>
      </c>
      <c r="V39" s="68">
        <v>0</v>
      </c>
      <c r="W39" s="69">
        <v>1</v>
      </c>
      <c r="X39" s="70">
        <f t="shared" si="12"/>
        <v>0</v>
      </c>
      <c r="Y39" s="69">
        <f>IF(OR(F39&lt;20000,YEARFRAC(Q39,O39+1,1)&lt;0.25,E39=1),0,VLOOKUP(E39,減価償却!$B$20:$R$31,MATCH('シート⑧-2'!X39,減価償却!$T$4:$T$19,-1)+1,1))</f>
        <v>0</v>
      </c>
      <c r="Z39" s="36">
        <f t="shared" si="13"/>
        <v>0</v>
      </c>
      <c r="AA39" s="36">
        <f t="shared" si="14"/>
        <v>0</v>
      </c>
    </row>
    <row r="40" spans="1:27" ht="18" customHeight="1">
      <c r="A40" s="304">
        <v>7</v>
      </c>
      <c r="B40" s="114"/>
      <c r="C40" s="149"/>
      <c r="D40" s="114"/>
      <c r="E40" s="148"/>
      <c r="F40" s="48"/>
      <c r="G40" s="49"/>
      <c r="H40" s="34">
        <f t="shared" si="15"/>
        <v>0</v>
      </c>
      <c r="I40" s="24"/>
      <c r="J40" s="39">
        <f t="shared" si="8"/>
        <v>0</v>
      </c>
      <c r="K40" s="25"/>
      <c r="L40" s="148"/>
      <c r="M40" s="16"/>
      <c r="N40" s="16"/>
      <c r="O40" s="16"/>
      <c r="P40" s="16"/>
      <c r="Q40" s="16"/>
      <c r="R40" s="67" t="e">
        <f t="shared" si="9"/>
        <v>#NUM!</v>
      </c>
      <c r="S40" s="12">
        <v>46447</v>
      </c>
      <c r="T40" s="11">
        <f t="shared" si="10"/>
        <v>31</v>
      </c>
      <c r="U40" s="68">
        <f t="shared" si="11"/>
        <v>-46415</v>
      </c>
      <c r="V40" s="68">
        <v>0</v>
      </c>
      <c r="W40" s="69">
        <v>1</v>
      </c>
      <c r="X40" s="70">
        <f t="shared" si="12"/>
        <v>0</v>
      </c>
      <c r="Y40" s="69">
        <f>IF(OR(F40&lt;20000,YEARFRAC(Q40,O40+1,1)&lt;0.25,E40=1),0,VLOOKUP(E40,減価償却!$B$20:$R$31,MATCH('シート⑧-2'!X40,減価償却!$T$4:$T$19,-1)+1,1))</f>
        <v>0</v>
      </c>
      <c r="Z40" s="36">
        <f t="shared" si="13"/>
        <v>0</v>
      </c>
      <c r="AA40" s="36">
        <f t="shared" si="14"/>
        <v>0</v>
      </c>
    </row>
    <row r="41" spans="1:27" ht="18" customHeight="1">
      <c r="A41" s="304">
        <v>8</v>
      </c>
      <c r="B41" s="114"/>
      <c r="C41" s="149"/>
      <c r="D41" s="114"/>
      <c r="E41" s="148"/>
      <c r="F41" s="48"/>
      <c r="G41" s="49"/>
      <c r="H41" s="34">
        <f t="shared" si="15"/>
        <v>0</v>
      </c>
      <c r="I41" s="24"/>
      <c r="J41" s="39">
        <f t="shared" si="8"/>
        <v>0</v>
      </c>
      <c r="K41" s="25"/>
      <c r="L41" s="148"/>
      <c r="M41" s="16"/>
      <c r="N41" s="16"/>
      <c r="O41" s="16"/>
      <c r="P41" s="16"/>
      <c r="Q41" s="16"/>
      <c r="R41" s="67" t="e">
        <f t="shared" si="9"/>
        <v>#NUM!</v>
      </c>
      <c r="S41" s="12">
        <v>46447</v>
      </c>
      <c r="T41" s="11">
        <f t="shared" si="10"/>
        <v>31</v>
      </c>
      <c r="U41" s="68">
        <f t="shared" si="11"/>
        <v>-46415</v>
      </c>
      <c r="V41" s="68">
        <v>0</v>
      </c>
      <c r="W41" s="69">
        <v>1</v>
      </c>
      <c r="X41" s="70">
        <f t="shared" si="12"/>
        <v>0</v>
      </c>
      <c r="Y41" s="69">
        <f>IF(OR(F41&lt;20000,YEARFRAC(Q41,O41+1,1)&lt;0.25,E41=1),0,VLOOKUP(E41,減価償却!$B$20:$R$31,MATCH('シート⑧-2'!X41,減価償却!$T$4:$T$19,-1)+1,1))</f>
        <v>0</v>
      </c>
      <c r="Z41" s="36">
        <f t="shared" si="13"/>
        <v>0</v>
      </c>
      <c r="AA41" s="36">
        <f t="shared" si="14"/>
        <v>0</v>
      </c>
    </row>
    <row r="42" spans="1:27" ht="18" customHeight="1">
      <c r="A42" s="304">
        <v>9</v>
      </c>
      <c r="B42" s="114"/>
      <c r="C42" s="149"/>
      <c r="D42" s="114"/>
      <c r="E42" s="148"/>
      <c r="F42" s="48"/>
      <c r="G42" s="49"/>
      <c r="H42" s="34">
        <f t="shared" si="15"/>
        <v>0</v>
      </c>
      <c r="I42" s="24"/>
      <c r="J42" s="39">
        <f t="shared" si="8"/>
        <v>0</v>
      </c>
      <c r="K42" s="25"/>
      <c r="L42" s="148"/>
      <c r="M42" s="16"/>
      <c r="N42" s="16"/>
      <c r="O42" s="16"/>
      <c r="P42" s="16"/>
      <c r="Q42" s="16"/>
      <c r="R42" s="67" t="e">
        <f t="shared" si="9"/>
        <v>#NUM!</v>
      </c>
      <c r="S42" s="12">
        <v>46447</v>
      </c>
      <c r="T42" s="11">
        <f t="shared" si="10"/>
        <v>31</v>
      </c>
      <c r="U42" s="68">
        <f t="shared" si="11"/>
        <v>-46415</v>
      </c>
      <c r="V42" s="68">
        <v>0</v>
      </c>
      <c r="W42" s="69">
        <v>1</v>
      </c>
      <c r="X42" s="70">
        <f t="shared" si="12"/>
        <v>0</v>
      </c>
      <c r="Y42" s="69">
        <f>IF(OR(F42&lt;20000,YEARFRAC(Q42,O42+1,1)&lt;0.25,E42=1),0,VLOOKUP(E42,減価償却!$B$20:$R$31,MATCH('シート⑧-2'!X42,減価償却!$T$4:$T$19,-1)+1,1))</f>
        <v>0</v>
      </c>
      <c r="Z42" s="36">
        <f t="shared" si="13"/>
        <v>0</v>
      </c>
      <c r="AA42" s="36">
        <f t="shared" si="14"/>
        <v>0</v>
      </c>
    </row>
    <row r="43" spans="1:27" ht="18" customHeight="1">
      <c r="A43" s="304">
        <v>10</v>
      </c>
      <c r="B43" s="114"/>
      <c r="C43" s="149"/>
      <c r="D43" s="114"/>
      <c r="E43" s="148"/>
      <c r="F43" s="48"/>
      <c r="G43" s="49"/>
      <c r="H43" s="34">
        <f t="shared" si="15"/>
        <v>0</v>
      </c>
      <c r="I43" s="24"/>
      <c r="J43" s="39">
        <f t="shared" si="8"/>
        <v>0</v>
      </c>
      <c r="K43" s="25"/>
      <c r="L43" s="148"/>
      <c r="M43" s="16"/>
      <c r="N43" s="16"/>
      <c r="O43" s="16"/>
      <c r="P43" s="16"/>
      <c r="Q43" s="16"/>
      <c r="R43" s="67" t="e">
        <f t="shared" si="9"/>
        <v>#NUM!</v>
      </c>
      <c r="S43" s="12">
        <v>46447</v>
      </c>
      <c r="T43" s="11">
        <f t="shared" si="10"/>
        <v>31</v>
      </c>
      <c r="U43" s="68">
        <f t="shared" si="11"/>
        <v>-46415</v>
      </c>
      <c r="V43" s="68">
        <v>0</v>
      </c>
      <c r="W43" s="69">
        <v>1</v>
      </c>
      <c r="X43" s="70">
        <f t="shared" si="12"/>
        <v>0</v>
      </c>
      <c r="Y43" s="69">
        <f>IF(OR(F43&lt;20000,YEARFRAC(Q43,O43+1,1)&lt;0.25,E43=1),0,VLOOKUP(E43,減価償却!$B$20:$R$31,MATCH('シート⑧-2'!X43,減価償却!$T$4:$T$19,-1)+1,1))</f>
        <v>0</v>
      </c>
      <c r="Z43" s="36">
        <f t="shared" si="13"/>
        <v>0</v>
      </c>
      <c r="AA43" s="36">
        <f t="shared" si="14"/>
        <v>0</v>
      </c>
    </row>
    <row r="44" spans="1:27" ht="18" customHeight="1">
      <c r="A44" s="304">
        <v>11</v>
      </c>
      <c r="B44" s="114"/>
      <c r="C44" s="149"/>
      <c r="D44" s="114"/>
      <c r="E44" s="148"/>
      <c r="F44" s="48"/>
      <c r="G44" s="49"/>
      <c r="H44" s="34">
        <f t="shared" si="15"/>
        <v>0</v>
      </c>
      <c r="I44" s="24"/>
      <c r="J44" s="39">
        <f t="shared" si="8"/>
        <v>0</v>
      </c>
      <c r="K44" s="25"/>
      <c r="L44" s="148"/>
      <c r="M44" s="16"/>
      <c r="N44" s="16"/>
      <c r="O44" s="16"/>
      <c r="P44" s="16"/>
      <c r="Q44" s="16"/>
      <c r="R44" s="67" t="e">
        <f t="shared" si="9"/>
        <v>#NUM!</v>
      </c>
      <c r="S44" s="12">
        <v>46447</v>
      </c>
      <c r="T44" s="11">
        <f t="shared" si="10"/>
        <v>31</v>
      </c>
      <c r="U44" s="68">
        <f t="shared" si="11"/>
        <v>-46415</v>
      </c>
      <c r="V44" s="68">
        <v>0</v>
      </c>
      <c r="W44" s="69">
        <v>1</v>
      </c>
      <c r="X44" s="70">
        <f t="shared" si="12"/>
        <v>0</v>
      </c>
      <c r="Y44" s="69">
        <f>IF(OR(F44&lt;20000,YEARFRAC(Q44,O44+1,1)&lt;0.25,E44=1),0,VLOOKUP(E44,減価償却!$B$20:$R$31,MATCH('シート⑧-2'!X44,減価償却!$T$4:$T$19,-1)+1,1))</f>
        <v>0</v>
      </c>
      <c r="Z44" s="36">
        <f t="shared" si="13"/>
        <v>0</v>
      </c>
      <c r="AA44" s="36">
        <f t="shared" si="14"/>
        <v>0</v>
      </c>
    </row>
    <row r="45" spans="1:27" ht="18" customHeight="1">
      <c r="A45" s="304">
        <v>12</v>
      </c>
      <c r="B45" s="114"/>
      <c r="C45" s="149"/>
      <c r="D45" s="114"/>
      <c r="E45" s="148"/>
      <c r="F45" s="48"/>
      <c r="G45" s="49"/>
      <c r="H45" s="34">
        <f t="shared" si="15"/>
        <v>0</v>
      </c>
      <c r="I45" s="24"/>
      <c r="J45" s="39">
        <f t="shared" si="8"/>
        <v>0</v>
      </c>
      <c r="K45" s="25"/>
      <c r="L45" s="148"/>
      <c r="M45" s="16"/>
      <c r="N45" s="16"/>
      <c r="O45" s="16"/>
      <c r="P45" s="16"/>
      <c r="Q45" s="16"/>
      <c r="R45" s="67" t="e">
        <f t="shared" si="9"/>
        <v>#NUM!</v>
      </c>
      <c r="S45" s="12">
        <v>46447</v>
      </c>
      <c r="T45" s="11">
        <f t="shared" si="10"/>
        <v>31</v>
      </c>
      <c r="U45" s="68">
        <f t="shared" si="11"/>
        <v>-46415</v>
      </c>
      <c r="V45" s="68">
        <v>0</v>
      </c>
      <c r="W45" s="69">
        <v>1</v>
      </c>
      <c r="X45" s="70">
        <f t="shared" si="12"/>
        <v>0</v>
      </c>
      <c r="Y45" s="69">
        <f>IF(OR(F45&lt;20000,YEARFRAC(Q45,O45+1,1)&lt;0.25,E45=1),0,VLOOKUP(E45,減価償却!$B$20:$R$31,MATCH('シート⑧-2'!X45,減価償却!$T$4:$T$19,-1)+1,1))</f>
        <v>0</v>
      </c>
      <c r="Z45" s="36">
        <f t="shared" si="13"/>
        <v>0</v>
      </c>
      <c r="AA45" s="36">
        <f t="shared" si="14"/>
        <v>0</v>
      </c>
    </row>
    <row r="46" spans="1:27" ht="18" customHeight="1">
      <c r="A46" s="304">
        <v>13</v>
      </c>
      <c r="B46" s="114"/>
      <c r="C46" s="149"/>
      <c r="D46" s="114"/>
      <c r="E46" s="148"/>
      <c r="F46" s="48"/>
      <c r="G46" s="49"/>
      <c r="H46" s="34">
        <f t="shared" si="15"/>
        <v>0</v>
      </c>
      <c r="I46" s="24"/>
      <c r="J46" s="39">
        <f t="shared" si="8"/>
        <v>0</v>
      </c>
      <c r="K46" s="25"/>
      <c r="L46" s="148"/>
      <c r="M46" s="16"/>
      <c r="N46" s="16"/>
      <c r="O46" s="16"/>
      <c r="P46" s="16"/>
      <c r="Q46" s="16"/>
      <c r="R46" s="67" t="e">
        <f t="shared" si="9"/>
        <v>#NUM!</v>
      </c>
      <c r="S46" s="12">
        <v>46447</v>
      </c>
      <c r="T46" s="11">
        <f t="shared" si="10"/>
        <v>31</v>
      </c>
      <c r="U46" s="68">
        <f t="shared" si="11"/>
        <v>-46415</v>
      </c>
      <c r="V46" s="68">
        <v>0</v>
      </c>
      <c r="W46" s="69">
        <v>1</v>
      </c>
      <c r="X46" s="70">
        <f t="shared" si="12"/>
        <v>0</v>
      </c>
      <c r="Y46" s="69">
        <f>IF(OR(F46&lt;20000,YEARFRAC(Q46,O46+1,1)&lt;0.25,E46=1),0,VLOOKUP(E46,減価償却!$B$20:$R$31,MATCH('シート⑧-2'!X46,減価償却!$T$4:$T$19,-1)+1,1))</f>
        <v>0</v>
      </c>
      <c r="Z46" s="36">
        <f t="shared" si="13"/>
        <v>0</v>
      </c>
      <c r="AA46" s="36">
        <f t="shared" si="14"/>
        <v>0</v>
      </c>
    </row>
    <row r="47" spans="1:27" ht="18" customHeight="1">
      <c r="A47" s="304">
        <v>14</v>
      </c>
      <c r="B47" s="114"/>
      <c r="C47" s="149"/>
      <c r="D47" s="114"/>
      <c r="E47" s="148"/>
      <c r="F47" s="48"/>
      <c r="G47" s="49"/>
      <c r="H47" s="34">
        <f t="shared" si="15"/>
        <v>0</v>
      </c>
      <c r="I47" s="24"/>
      <c r="J47" s="39">
        <f t="shared" si="8"/>
        <v>0</v>
      </c>
      <c r="K47" s="25"/>
      <c r="L47" s="148"/>
      <c r="M47" s="16"/>
      <c r="N47" s="16"/>
      <c r="O47" s="16"/>
      <c r="P47" s="16"/>
      <c r="Q47" s="16"/>
      <c r="R47" s="67" t="e">
        <f t="shared" si="9"/>
        <v>#NUM!</v>
      </c>
      <c r="S47" s="12">
        <v>46447</v>
      </c>
      <c r="T47" s="11">
        <f t="shared" si="10"/>
        <v>31</v>
      </c>
      <c r="U47" s="68">
        <f t="shared" si="11"/>
        <v>-46415</v>
      </c>
      <c r="V47" s="68">
        <v>0</v>
      </c>
      <c r="W47" s="69">
        <v>1</v>
      </c>
      <c r="X47" s="70">
        <f t="shared" si="12"/>
        <v>0</v>
      </c>
      <c r="Y47" s="69">
        <f>IF(OR(F47&lt;20000,YEARFRAC(Q47,O47+1,1)&lt;0.25,E47=1),0,VLOOKUP(E47,減価償却!$B$20:$R$31,MATCH('シート⑧-2'!X47,減価償却!$T$4:$T$19,-1)+1,1))</f>
        <v>0</v>
      </c>
      <c r="Z47" s="36">
        <f t="shared" si="13"/>
        <v>0</v>
      </c>
      <c r="AA47" s="36">
        <f t="shared" si="14"/>
        <v>0</v>
      </c>
    </row>
    <row r="48" spans="1:27" ht="18" customHeight="1">
      <c r="A48" s="304">
        <v>15</v>
      </c>
      <c r="B48" s="114"/>
      <c r="C48" s="149"/>
      <c r="D48" s="114"/>
      <c r="E48" s="148"/>
      <c r="F48" s="48"/>
      <c r="G48" s="49"/>
      <c r="H48" s="34">
        <f t="shared" si="15"/>
        <v>0</v>
      </c>
      <c r="I48" s="24"/>
      <c r="J48" s="39">
        <f t="shared" si="8"/>
        <v>0</v>
      </c>
      <c r="K48" s="25"/>
      <c r="L48" s="148"/>
      <c r="M48" s="16"/>
      <c r="N48" s="16"/>
      <c r="O48" s="16"/>
      <c r="P48" s="16"/>
      <c r="Q48" s="16"/>
      <c r="R48" s="67" t="e">
        <f t="shared" si="9"/>
        <v>#NUM!</v>
      </c>
      <c r="S48" s="12">
        <v>46447</v>
      </c>
      <c r="T48" s="11">
        <f t="shared" si="10"/>
        <v>31</v>
      </c>
      <c r="U48" s="68">
        <f t="shared" si="11"/>
        <v>-46415</v>
      </c>
      <c r="V48" s="68">
        <v>0</v>
      </c>
      <c r="W48" s="69">
        <v>1</v>
      </c>
      <c r="X48" s="70">
        <f t="shared" si="12"/>
        <v>0</v>
      </c>
      <c r="Y48" s="69">
        <f>IF(OR(F48&lt;20000,YEARFRAC(Q48,O48+1,1)&lt;0.25,E48=1),0,VLOOKUP(E48,減価償却!$B$20:$R$31,MATCH('シート⑧-2'!X48,減価償却!$T$4:$T$19,-1)+1,1))</f>
        <v>0</v>
      </c>
      <c r="Z48" s="36">
        <f t="shared" si="13"/>
        <v>0</v>
      </c>
      <c r="AA48" s="36">
        <f t="shared" si="14"/>
        <v>0</v>
      </c>
    </row>
    <row r="49" spans="1:27" ht="18" customHeight="1">
      <c r="A49" s="152"/>
      <c r="B49" s="151"/>
      <c r="C49" s="151"/>
      <c r="D49" s="151"/>
      <c r="E49" s="151"/>
      <c r="F49" s="151"/>
      <c r="G49" s="151"/>
      <c r="H49" s="151"/>
      <c r="I49" s="151"/>
      <c r="J49" s="151"/>
      <c r="K49" s="151"/>
      <c r="L49" s="151"/>
      <c r="M49" s="151"/>
      <c r="N49" s="151"/>
      <c r="O49" s="151"/>
      <c r="P49" s="151"/>
      <c r="Q49" s="380"/>
      <c r="R49" s="2"/>
      <c r="S49" s="2"/>
      <c r="T49" s="2"/>
      <c r="U49" s="2"/>
      <c r="V49" s="2"/>
      <c r="W49" s="2"/>
      <c r="X49" s="617" t="s">
        <v>16</v>
      </c>
      <c r="Y49" s="618"/>
      <c r="Z49" s="36">
        <f>SUM(Z34:Z48)</f>
        <v>0</v>
      </c>
      <c r="AA49" s="36">
        <f>SUM(AA34:AA48)</f>
        <v>0</v>
      </c>
    </row>
  </sheetData>
  <sheetProtection algorithmName="SHA-512" hashValue="vlCXY8ZIqSxiMeSGlNS9hsDdWRDry/uHB+3ZKmudsk0joiux3pvwXjN03ngHRt+qDS4FVacmPfhsrz9zdR+FdQ==" saltValue="sl3UxSkLX6hPB2lgZnmKzw==" spinCount="100000" sheet="1" objects="1" scenarios="1" selectLockedCells="1"/>
  <mergeCells count="58">
    <mergeCell ref="X49:Y49"/>
    <mergeCell ref="B3:C3"/>
    <mergeCell ref="B4:C4"/>
    <mergeCell ref="B5:C5"/>
    <mergeCell ref="D3:G3"/>
    <mergeCell ref="D4:G4"/>
    <mergeCell ref="D5:G5"/>
    <mergeCell ref="B8:C9"/>
    <mergeCell ref="D8:E8"/>
    <mergeCell ref="D9:E9"/>
    <mergeCell ref="B6:C6"/>
    <mergeCell ref="B7:C7"/>
    <mergeCell ref="D6:G6"/>
    <mergeCell ref="D7:G7"/>
    <mergeCell ref="F8:G8"/>
    <mergeCell ref="F9:G9"/>
    <mergeCell ref="F12:F13"/>
    <mergeCell ref="G12:G13"/>
    <mergeCell ref="H12:H13"/>
    <mergeCell ref="I12:I13"/>
    <mergeCell ref="J12:J13"/>
    <mergeCell ref="A12:A13"/>
    <mergeCell ref="B12:B13"/>
    <mergeCell ref="C12:C13"/>
    <mergeCell ref="D12:D13"/>
    <mergeCell ref="E12:E13"/>
    <mergeCell ref="AA12:AA13"/>
    <mergeCell ref="N12:O12"/>
    <mergeCell ref="P12:Q12"/>
    <mergeCell ref="S12:T12"/>
    <mergeCell ref="V12:W12"/>
    <mergeCell ref="X12:Y12"/>
    <mergeCell ref="Z12:Z13"/>
    <mergeCell ref="A32:A33"/>
    <mergeCell ref="B32:B33"/>
    <mergeCell ref="C32:C33"/>
    <mergeCell ref="D32:D33"/>
    <mergeCell ref="E32:E33"/>
    <mergeCell ref="F32:F33"/>
    <mergeCell ref="G32:G33"/>
    <mergeCell ref="H32:H33"/>
    <mergeCell ref="I32:I33"/>
    <mergeCell ref="J32:J33"/>
    <mergeCell ref="AA32:AA33"/>
    <mergeCell ref="K32:L32"/>
    <mergeCell ref="M32:M33"/>
    <mergeCell ref="N32:O32"/>
    <mergeCell ref="P32:Q32"/>
    <mergeCell ref="S32:T32"/>
    <mergeCell ref="I5:J5"/>
    <mergeCell ref="K6:M9"/>
    <mergeCell ref="V32:W32"/>
    <mergeCell ref="X32:Y32"/>
    <mergeCell ref="Z32:Z33"/>
    <mergeCell ref="X29:Y29"/>
    <mergeCell ref="I6:J9"/>
    <mergeCell ref="M12:M13"/>
    <mergeCell ref="K12:L12"/>
  </mergeCells>
  <phoneticPr fontId="4"/>
  <conditionalFormatting sqref="K6">
    <cfRule type="expression" dxfId="20" priority="4">
      <formula>$K$6&gt;=1</formula>
    </cfRule>
  </conditionalFormatting>
  <conditionalFormatting sqref="K14:Q28 K34:Q48 B14:G28 I14:I28 B34:G48 I34:I48">
    <cfRule type="expression" dxfId="19" priority="19">
      <formula>B14&lt;&gt;""</formula>
    </cfRule>
  </conditionalFormatting>
  <conditionalFormatting sqref="M14:Q28 M34:Q48">
    <cfRule type="expression" dxfId="18" priority="18">
      <formula>AND($D$7&lt;&gt;"",M14&lt;&gt;"",M14-$D$7&lt;0)</formula>
    </cfRule>
  </conditionalFormatting>
  <conditionalFormatting sqref="N14:N28 N34:N48">
    <cfRule type="expression" dxfId="17" priority="13">
      <formula>AND(M14&lt;&gt;"",N14&lt;&gt;"",(N14-M14)&lt;0)</formula>
    </cfRule>
  </conditionalFormatting>
  <conditionalFormatting sqref="N14:O28 N34:O48">
    <cfRule type="expression" dxfId="16" priority="17">
      <formula>AND($O14&lt;&gt;"",$N14&lt;&gt;"",$O14-$N14&lt;0)</formula>
    </cfRule>
  </conditionalFormatting>
  <conditionalFormatting sqref="P14:P28 P34:P48">
    <cfRule type="expression" dxfId="15" priority="7">
      <formula>AND(N14&lt;&gt;"",P14&lt;&gt;"",(P14-N14)&lt;0)</formula>
    </cfRule>
    <cfRule type="expression" dxfId="14" priority="9">
      <formula>AND(M14&lt;&gt;"",P14&lt;&gt;"",(P14-M14)&lt;0)</formula>
    </cfRule>
    <cfRule type="expression" dxfId="13" priority="10">
      <formula>AND($D$9&lt;&gt;"",P14&lt;&gt;"",(P14-$D$9)&lt;0)</formula>
    </cfRule>
  </conditionalFormatting>
  <conditionalFormatting sqref="P14:Q28 P34:Q48">
    <cfRule type="expression" dxfId="12" priority="16">
      <formula>AND($Q14&lt;&gt;"",$P14&lt;&gt;"",$Q14-$P14&lt;0)</formula>
    </cfRule>
  </conditionalFormatting>
  <conditionalFormatting sqref="Q14:Q28 Q34:Q48">
    <cfRule type="expression" dxfId="11" priority="6">
      <formula>AND(O14&lt;&gt;"",Q14&lt;&gt;"",(Q14-O14)&gt;0)</formula>
    </cfRule>
    <cfRule type="expression" dxfId="10" priority="8">
      <formula>AND($F$9&lt;&gt;"",Q14&lt;&gt;"",(Q14-$F$9)&gt;0)</formula>
    </cfRule>
  </conditionalFormatting>
  <dataValidations count="4">
    <dataValidation type="date" operator="greaterThanOrEqual" allowBlank="1" showInputMessage="1" showErrorMessage="1" error="日付を入力して下さい。_x000a_&quot;2023/1/1&quot;の様にご入力下さい。_x000a_" sqref="M14:R28 M34:R48" xr:uid="{00000000-0002-0000-0A00-000000000000}">
      <formula1>1</formula1>
    </dataValidation>
    <dataValidation type="list" allowBlank="1" showInputMessage="1" showErrorMessage="1" sqref="B14:B28 B34:B48" xr:uid="{00000000-0002-0000-0A00-000001000000}">
      <formula1>"新規,変更,申請済"</formula1>
    </dataValidation>
    <dataValidation type="list" allowBlank="1" showInputMessage="1" showErrorMessage="1" sqref="D14:D28 D34:D48" xr:uid="{00000000-0002-0000-0A00-000002000000}">
      <formula1>"購入,サブスク,リース,レンタル"</formula1>
    </dataValidation>
    <dataValidation allowBlank="1" showInputMessage="1" showErrorMessage="1" prompt="他の事業と併用している場合は、当プロジェクトの利用割合を記載" sqref="I14 I34" xr:uid="{9AEE380B-47F0-48B3-9655-3CC8408F4D98}"/>
  </dataValidations>
  <pageMargins left="0.51181102362204722" right="0.31496062992125984" top="0.55118110236220474" bottom="0.55118110236220474" header="0.31496062992125984" footer="0.31496062992125984"/>
  <pageSetup paperSize="8" scale="73" orientation="landscape" r:id="rId1"/>
  <headerFooter>
    <oddHeader>&amp;C&amp;F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527" r:id="rId4" name="Spinner 23">
              <controlPr defaultSize="0" autoPict="0">
                <anchor moveWithCells="1" sizeWithCells="1">
                  <from>
                    <xdr:col>10</xdr:col>
                    <xdr:colOff>180975</xdr:colOff>
                    <xdr:row>5</xdr:row>
                    <xdr:rowOff>142875</xdr:rowOff>
                  </from>
                  <to>
                    <xdr:col>10</xdr:col>
                    <xdr:colOff>571500</xdr:colOff>
                    <xdr:row>8</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3000000}">
          <x14:formula1>
            <xm:f>減価償却!$B$5:$B$16</xm:f>
          </x14:formula1>
          <xm:sqref>E14:E28 E34:E48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2:V24"/>
  <sheetViews>
    <sheetView showGridLines="0" zoomScaleNormal="100" zoomScaleSheetLayoutView="100" workbookViewId="0"/>
  </sheetViews>
  <sheetFormatPr defaultColWidth="9" defaultRowHeight="18.75"/>
  <cols>
    <col min="1" max="1" width="2.25" style="140" customWidth="1"/>
    <col min="2" max="2" width="26.5" style="140" customWidth="1"/>
    <col min="3" max="5" width="12.25" style="140" customWidth="1"/>
    <col min="6" max="22" width="10.125" style="140" customWidth="1"/>
    <col min="23" max="23" width="2.625" style="140" customWidth="1"/>
    <col min="24" max="16384" width="9" style="140"/>
  </cols>
  <sheetData>
    <row r="2" spans="2:22">
      <c r="B2" s="351" t="s">
        <v>1169</v>
      </c>
      <c r="C2" s="631" t="str">
        <f>IF(シート①!D3="","",シート①!D3)</f>
        <v/>
      </c>
      <c r="D2" s="632"/>
      <c r="E2" s="633"/>
    </row>
    <row r="3" spans="2:22" ht="18.75" customHeight="1">
      <c r="B3" s="351" t="s">
        <v>1170</v>
      </c>
      <c r="C3" s="634" t="str">
        <f>IF(シート①!D4="","",シート①!D4)</f>
        <v>交付申請では記載しません。</v>
      </c>
      <c r="D3" s="635"/>
      <c r="E3" s="636"/>
      <c r="P3" s="387"/>
      <c r="Q3" s="590" t="s">
        <v>1272</v>
      </c>
      <c r="R3" s="591"/>
      <c r="S3" s="595">
        <f>'シート⑦-1'!$H$6</f>
        <v>0</v>
      </c>
      <c r="T3" s="596"/>
      <c r="U3" s="597"/>
    </row>
    <row r="4" spans="2:22">
      <c r="B4" s="351" t="s">
        <v>1171</v>
      </c>
      <c r="C4" s="631" t="str">
        <f>IF(シート①!D5="","",シート①!D5)</f>
        <v/>
      </c>
      <c r="D4" s="632"/>
      <c r="E4" s="633"/>
      <c r="P4" s="387"/>
      <c r="Q4" s="473"/>
      <c r="R4" s="592"/>
      <c r="S4" s="598"/>
      <c r="T4" s="599"/>
      <c r="U4" s="600"/>
    </row>
    <row r="5" spans="2:22">
      <c r="B5" s="351" t="s">
        <v>171</v>
      </c>
      <c r="C5" s="634" t="str">
        <f>IF(シート①!D6="","",シート①!D6)</f>
        <v>交付申請では記載しません。</v>
      </c>
      <c r="D5" s="635"/>
      <c r="E5" s="636"/>
      <c r="P5" s="387"/>
      <c r="Q5" s="473"/>
      <c r="R5" s="592"/>
      <c r="S5" s="598"/>
      <c r="T5" s="599"/>
      <c r="U5" s="600"/>
    </row>
    <row r="6" spans="2:22">
      <c r="P6" s="387"/>
      <c r="Q6" s="593"/>
      <c r="R6" s="594"/>
      <c r="S6" s="601"/>
      <c r="T6" s="602"/>
      <c r="U6" s="603"/>
    </row>
    <row r="7" spans="2:22" ht="24">
      <c r="B7" s="139" t="s">
        <v>1168</v>
      </c>
      <c r="P7" s="386"/>
    </row>
    <row r="8" spans="2:22">
      <c r="B8" s="645" t="s">
        <v>1027</v>
      </c>
      <c r="C8" s="650" t="s">
        <v>1190</v>
      </c>
      <c r="D8" s="651"/>
      <c r="E8" s="651"/>
      <c r="F8" s="651"/>
      <c r="G8" s="651"/>
      <c r="H8" s="651"/>
      <c r="I8" s="651"/>
      <c r="J8" s="651"/>
      <c r="K8" s="651"/>
      <c r="L8" s="651"/>
      <c r="M8" s="651"/>
      <c r="N8" s="651"/>
      <c r="O8" s="651"/>
      <c r="P8" s="651"/>
      <c r="Q8" s="651"/>
      <c r="R8" s="651"/>
      <c r="S8" s="651"/>
      <c r="T8" s="651"/>
      <c r="U8" s="651"/>
      <c r="V8" s="652"/>
    </row>
    <row r="9" spans="2:22" ht="21">
      <c r="B9" s="646"/>
      <c r="C9" s="653" t="s">
        <v>1010</v>
      </c>
      <c r="D9" s="654"/>
      <c r="E9" s="654"/>
      <c r="F9" s="654"/>
      <c r="G9" s="654"/>
      <c r="H9" s="654"/>
      <c r="I9" s="654"/>
      <c r="J9" s="654"/>
      <c r="K9" s="654"/>
      <c r="L9" s="654"/>
      <c r="M9" s="654"/>
      <c r="N9" s="654"/>
      <c r="O9" s="654"/>
      <c r="P9" s="654"/>
      <c r="Q9" s="655"/>
      <c r="R9" s="653" t="s">
        <v>1147</v>
      </c>
      <c r="S9" s="654"/>
      <c r="T9" s="654"/>
      <c r="U9" s="655"/>
      <c r="V9" s="656" t="s">
        <v>1011</v>
      </c>
    </row>
    <row r="10" spans="2:22">
      <c r="B10" s="646"/>
      <c r="C10" s="653" t="s">
        <v>1035</v>
      </c>
      <c r="D10" s="654"/>
      <c r="E10" s="654"/>
      <c r="F10" s="654"/>
      <c r="G10" s="654"/>
      <c r="H10" s="654"/>
      <c r="I10" s="654"/>
      <c r="J10" s="654"/>
      <c r="K10" s="654"/>
      <c r="L10" s="654"/>
      <c r="M10" s="654"/>
      <c r="N10" s="654"/>
      <c r="O10" s="654"/>
      <c r="P10" s="654"/>
      <c r="Q10" s="353" t="s">
        <v>1040</v>
      </c>
      <c r="R10" s="659" t="s">
        <v>1035</v>
      </c>
      <c r="S10" s="660"/>
      <c r="T10" s="660"/>
      <c r="U10" s="353" t="s">
        <v>1040</v>
      </c>
      <c r="V10" s="657"/>
    </row>
    <row r="11" spans="2:22">
      <c r="B11" s="646"/>
      <c r="C11" s="638" t="s">
        <v>1012</v>
      </c>
      <c r="D11" s="638" t="s">
        <v>1013</v>
      </c>
      <c r="E11" s="638" t="s">
        <v>1014</v>
      </c>
      <c r="F11" s="638" t="s">
        <v>1015</v>
      </c>
      <c r="G11" s="638" t="s">
        <v>1033</v>
      </c>
      <c r="H11" s="638" t="s">
        <v>1016</v>
      </c>
      <c r="I11" s="640" t="s">
        <v>1017</v>
      </c>
      <c r="J11" s="641"/>
      <c r="K11" s="641"/>
      <c r="L11" s="641"/>
      <c r="M11" s="642"/>
      <c r="N11" s="648" t="s">
        <v>1018</v>
      </c>
      <c r="O11" s="648" t="s">
        <v>1019</v>
      </c>
      <c r="P11" s="649" t="s">
        <v>1020</v>
      </c>
      <c r="Q11" s="637" t="s">
        <v>1044</v>
      </c>
      <c r="R11" s="638" t="s">
        <v>1279</v>
      </c>
      <c r="S11" s="638" t="s">
        <v>1038</v>
      </c>
      <c r="T11" s="648" t="s">
        <v>1020</v>
      </c>
      <c r="U11" s="637" t="s">
        <v>1045</v>
      </c>
      <c r="V11" s="657"/>
    </row>
    <row r="12" spans="2:22">
      <c r="B12" s="646"/>
      <c r="C12" s="639"/>
      <c r="D12" s="639"/>
      <c r="E12" s="639"/>
      <c r="F12" s="639"/>
      <c r="G12" s="639"/>
      <c r="H12" s="639"/>
      <c r="I12" s="354"/>
      <c r="J12" s="355"/>
      <c r="K12" s="355"/>
      <c r="L12" s="356"/>
      <c r="M12" s="643" t="s">
        <v>1041</v>
      </c>
      <c r="N12" s="649"/>
      <c r="O12" s="649"/>
      <c r="P12" s="637"/>
      <c r="Q12" s="637"/>
      <c r="R12" s="639"/>
      <c r="S12" s="639"/>
      <c r="T12" s="649"/>
      <c r="U12" s="637"/>
      <c r="V12" s="657"/>
    </row>
    <row r="13" spans="2:22" ht="96.75" customHeight="1">
      <c r="B13" s="647"/>
      <c r="C13" s="639"/>
      <c r="D13" s="639"/>
      <c r="E13" s="639"/>
      <c r="F13" s="639"/>
      <c r="G13" s="639"/>
      <c r="H13" s="639"/>
      <c r="I13" s="357" t="s">
        <v>1021</v>
      </c>
      <c r="J13" s="357" t="s">
        <v>1034</v>
      </c>
      <c r="K13" s="357" t="s">
        <v>1022</v>
      </c>
      <c r="L13" s="358" t="s">
        <v>16</v>
      </c>
      <c r="M13" s="644"/>
      <c r="N13" s="649"/>
      <c r="O13" s="649"/>
      <c r="P13" s="637"/>
      <c r="Q13" s="637"/>
      <c r="R13" s="639"/>
      <c r="S13" s="639"/>
      <c r="T13" s="649"/>
      <c r="U13" s="637"/>
      <c r="V13" s="658"/>
    </row>
    <row r="14" spans="2:22" ht="51" customHeight="1">
      <c r="B14" s="352" t="s">
        <v>1023</v>
      </c>
      <c r="C14" s="141">
        <f>ROUNDDOWN(シート①!AD59/1000,0)</f>
        <v>0</v>
      </c>
      <c r="D14" s="141">
        <f>ROUNDDOWN(シート①!AE59/1000,0)</f>
        <v>0</v>
      </c>
      <c r="E14" s="141">
        <f>ROUNDDOWN(シート①!AF59/1000,0)</f>
        <v>0</v>
      </c>
      <c r="F14" s="141">
        <f>ROUNDDOWN(シート②!M20/1000,0)</f>
        <v>0</v>
      </c>
      <c r="G14" s="141">
        <f>ROUNDDOWN(シート②!M40/1000,0)</f>
        <v>0</v>
      </c>
      <c r="H14" s="141">
        <f>ROUNDDOWN('シート④-1'!P41/1000,0)</f>
        <v>0</v>
      </c>
      <c r="I14" s="141">
        <f>ROUNDDOWN(シート⑤!M27/1000,0)</f>
        <v>0</v>
      </c>
      <c r="J14" s="141">
        <f>ROUNDDOWN(シート⑤!M44/1000,0)</f>
        <v>0</v>
      </c>
      <c r="K14" s="141">
        <f>ROUNDDOWN(シート⑤!M60/1000,0)</f>
        <v>0</v>
      </c>
      <c r="L14" s="142">
        <f>SUM(I14:K14)</f>
        <v>0</v>
      </c>
      <c r="M14" s="141">
        <f>ROUNDDOWN(シート②!M60/1000,0)</f>
        <v>0</v>
      </c>
      <c r="N14" s="143" t="s">
        <v>1024</v>
      </c>
      <c r="O14" s="143" t="s">
        <v>1024</v>
      </c>
      <c r="P14" s="142">
        <f>SUM(C14:K14,M14)</f>
        <v>0</v>
      </c>
      <c r="Q14" s="142">
        <f>ROUNDDOWN(P14*1/2,0)</f>
        <v>0</v>
      </c>
      <c r="R14" s="408">
        <f>ROUNDDOWN('シート⑦-1'!G53/1000,0)</f>
        <v>0</v>
      </c>
      <c r="S14" s="141">
        <f>ROUNDDOWN('シート⑦-1'!G54/1000,0)</f>
        <v>0</v>
      </c>
      <c r="T14" s="142">
        <f>SUM(R14:S14)</f>
        <v>0</v>
      </c>
      <c r="U14" s="142">
        <f>T14*1/1</f>
        <v>0</v>
      </c>
      <c r="V14" s="142">
        <f>Q14+U14</f>
        <v>0</v>
      </c>
    </row>
    <row r="15" spans="2:22">
      <c r="F15" s="339" t="s">
        <v>1162</v>
      </c>
      <c r="G15" s="339" t="s">
        <v>1164</v>
      </c>
      <c r="L15" s="339" t="s">
        <v>1163</v>
      </c>
      <c r="R15" s="339" t="s">
        <v>1268</v>
      </c>
      <c r="S15" s="339" t="s">
        <v>1267</v>
      </c>
    </row>
    <row r="16" spans="2:22" ht="20.100000000000001" customHeight="1">
      <c r="B16" s="139" t="s">
        <v>1172</v>
      </c>
      <c r="F16" s="388"/>
      <c r="G16" s="388"/>
      <c r="H16" s="388"/>
      <c r="I16" s="388"/>
      <c r="J16" s="388"/>
      <c r="K16" s="388"/>
      <c r="L16" s="388"/>
      <c r="M16" s="388"/>
      <c r="N16" s="388"/>
      <c r="O16" s="388"/>
      <c r="P16" s="388"/>
      <c r="Q16" s="388"/>
      <c r="R16" s="388"/>
      <c r="S16" s="388"/>
      <c r="T16" s="664"/>
      <c r="U16" s="664"/>
      <c r="V16" s="664"/>
    </row>
    <row r="17" spans="2:22" ht="20.100000000000001" customHeight="1">
      <c r="B17" s="139"/>
      <c r="C17" s="667" t="s">
        <v>1012</v>
      </c>
      <c r="D17" s="667" t="s">
        <v>1013</v>
      </c>
      <c r="E17" s="667" t="s">
        <v>1014</v>
      </c>
      <c r="F17" s="388"/>
      <c r="G17" s="665" t="s">
        <v>1273</v>
      </c>
      <c r="H17" s="665"/>
      <c r="I17" s="665"/>
      <c r="J17" s="665"/>
      <c r="K17" s="665"/>
      <c r="L17" s="665"/>
      <c r="M17" s="665"/>
      <c r="N17" s="665"/>
      <c r="O17" s="665"/>
      <c r="P17" s="665"/>
      <c r="Q17" s="665"/>
      <c r="R17" s="665"/>
      <c r="S17" s="665"/>
      <c r="T17" s="665"/>
      <c r="U17" s="665"/>
      <c r="V17" s="665"/>
    </row>
    <row r="18" spans="2:22" ht="20.100000000000001" customHeight="1">
      <c r="B18" s="139"/>
      <c r="C18" s="667"/>
      <c r="D18" s="667"/>
      <c r="E18" s="667"/>
      <c r="F18" s="388"/>
      <c r="G18" s="665"/>
      <c r="H18" s="665"/>
      <c r="I18" s="665"/>
      <c r="J18" s="665"/>
      <c r="K18" s="665"/>
      <c r="L18" s="665"/>
      <c r="M18" s="665"/>
      <c r="N18" s="665"/>
      <c r="O18" s="665"/>
      <c r="P18" s="665"/>
      <c r="Q18" s="665"/>
      <c r="R18" s="665"/>
      <c r="S18" s="665"/>
      <c r="T18" s="665"/>
      <c r="U18" s="665"/>
      <c r="V18" s="665"/>
    </row>
    <row r="19" spans="2:22" ht="20.100000000000001" customHeight="1">
      <c r="B19" s="661" t="s">
        <v>1191</v>
      </c>
      <c r="C19" s="666">
        <f>ROUNDDOWN(シート①!AD59/1000,0)</f>
        <v>0</v>
      </c>
      <c r="D19" s="666">
        <f>ROUNDDOWN(シート①!AE59/1000,0)</f>
        <v>0</v>
      </c>
      <c r="E19" s="666">
        <f>ROUNDDOWN(シート①!AF59/1000,0)</f>
        <v>0</v>
      </c>
      <c r="F19" s="388"/>
      <c r="G19" s="665"/>
      <c r="H19" s="665"/>
      <c r="I19" s="665"/>
      <c r="J19" s="665"/>
      <c r="K19" s="665"/>
      <c r="L19" s="665"/>
      <c r="M19" s="665"/>
      <c r="N19" s="665"/>
      <c r="O19" s="665"/>
      <c r="P19" s="665"/>
      <c r="Q19" s="665"/>
      <c r="R19" s="665"/>
      <c r="S19" s="665"/>
      <c r="T19" s="665"/>
      <c r="U19" s="665"/>
      <c r="V19" s="665"/>
    </row>
    <row r="20" spans="2:22" ht="20.100000000000001" customHeight="1">
      <c r="B20" s="661"/>
      <c r="C20" s="666"/>
      <c r="D20" s="666"/>
      <c r="E20" s="666"/>
      <c r="F20" s="388"/>
      <c r="G20" s="665"/>
      <c r="H20" s="665"/>
      <c r="I20" s="665"/>
      <c r="J20" s="665"/>
      <c r="K20" s="665"/>
      <c r="L20" s="665"/>
      <c r="M20" s="665"/>
      <c r="N20" s="665"/>
      <c r="O20" s="665"/>
      <c r="P20" s="665"/>
      <c r="Q20" s="665"/>
      <c r="R20" s="665"/>
      <c r="S20" s="665"/>
      <c r="T20" s="665"/>
      <c r="U20" s="665"/>
      <c r="V20" s="665"/>
    </row>
    <row r="21" spans="2:22" ht="20.100000000000001" customHeight="1">
      <c r="B21" s="661" t="s">
        <v>1191</v>
      </c>
      <c r="C21" s="662">
        <f>ROUNDDOWN(シート①!AH59/1000,0)</f>
        <v>0</v>
      </c>
      <c r="D21" s="662">
        <f>ROUNDDOWN(シート①!AI59/1000,0)</f>
        <v>0</v>
      </c>
      <c r="E21" s="662">
        <f>ROUNDDOWN(シート①!AJ59/1000,0)</f>
        <v>0</v>
      </c>
      <c r="G21" s="665"/>
      <c r="H21" s="665"/>
      <c r="I21" s="665"/>
      <c r="J21" s="665"/>
      <c r="K21" s="665"/>
      <c r="L21" s="665"/>
      <c r="M21" s="665"/>
      <c r="N21" s="665"/>
      <c r="O21" s="665"/>
      <c r="P21" s="665"/>
      <c r="Q21" s="665"/>
      <c r="R21" s="665"/>
      <c r="S21" s="665"/>
      <c r="T21" s="665"/>
      <c r="U21" s="665"/>
      <c r="V21" s="665"/>
    </row>
    <row r="22" spans="2:22" ht="20.100000000000001" customHeight="1">
      <c r="B22" s="661"/>
      <c r="C22" s="663"/>
      <c r="D22" s="663"/>
      <c r="E22" s="663"/>
      <c r="F22" s="144"/>
      <c r="G22" s="665"/>
      <c r="H22" s="665"/>
      <c r="I22" s="665"/>
      <c r="J22" s="665"/>
      <c r="K22" s="665"/>
      <c r="L22" s="665"/>
      <c r="M22" s="665"/>
      <c r="N22" s="665"/>
      <c r="O22" s="665"/>
      <c r="P22" s="665"/>
      <c r="Q22" s="665"/>
      <c r="R22" s="665"/>
      <c r="S22" s="665"/>
      <c r="T22" s="665"/>
      <c r="U22" s="665"/>
      <c r="V22" s="665"/>
    </row>
    <row r="23" spans="2:22">
      <c r="B23" s="359" t="s">
        <v>1025</v>
      </c>
      <c r="C23" s="146">
        <f t="array" ref="C23">MIN(IF((シート①!$C$14:$C$41="(１)ソフトウェア利用費")*(シート①!$AG$14:$AG$41&gt;=1),シート①!$S$14:$S$41,""))</f>
        <v>0</v>
      </c>
      <c r="D23" s="146">
        <f t="array" ref="D23">MIN(IF((シート①!$C$14:$C$41="(２)ソフトウェア利用関連費")*(シート①!$AG$14:$AG$41&gt;=1),シート①!$S$14:$S$41,""),IF((シート①!$C$47:$C$56="(２)ソフトウェア利用関連費")*(シート①!$AG$47:$AG$56&gt;=1),シート①!$S$47:$S$56,""))</f>
        <v>0</v>
      </c>
      <c r="E23" s="146">
        <f t="array" ref="E23">MIN(IF((シート①!$C$14:$C$41="(３)ＣＤＥ環境構築・利用費")*(シート①!$AG$14:$AG$41&gt;=1),シート①!$S$14:$S$41,""))</f>
        <v>0</v>
      </c>
      <c r="G23" s="665"/>
      <c r="H23" s="665"/>
      <c r="I23" s="665"/>
      <c r="J23" s="665"/>
      <c r="K23" s="665"/>
      <c r="L23" s="665"/>
      <c r="M23" s="665"/>
      <c r="N23" s="665"/>
      <c r="O23" s="665"/>
      <c r="P23" s="665"/>
      <c r="Q23" s="665"/>
      <c r="R23" s="665"/>
      <c r="S23" s="665"/>
      <c r="T23" s="665"/>
      <c r="U23" s="665"/>
      <c r="V23" s="665"/>
    </row>
    <row r="24" spans="2:22" ht="18.75" customHeight="1">
      <c r="B24" s="359" t="s">
        <v>1026</v>
      </c>
      <c r="C24" s="146">
        <f t="array" ref="C24">MAX(IF((シート①!$C$14:$C$41="(１)ソフトウェア利用費")*(シート①!$AG$14:$AG$41&gt;=1),シート①!$T$14:$T$41,""))</f>
        <v>0</v>
      </c>
      <c r="D24" s="146">
        <f t="array" ref="D24">MAX(IF((シート①!$C$14:$C$41="(２)ソフトウェア利用関連費")*(シート①!$AG$14:$AG$41&gt;=1),シート①!$S$14:$S$41,""),IF((シート①!$C$47:$C$56="(２)ソフトウェア利用関連費")*(シート①!$AG$47:$AG$56&gt;=1),シート①!$S$47:$S$56,""))</f>
        <v>0</v>
      </c>
      <c r="E24" s="146">
        <f t="array" ref="E24">MAX(IF((シート①!$C$14:$C$41="(３)ＣＤＥ環境構築・利用費")*(シート①!$AG$14:$AG$41&gt;=1),シート①!$T$14:$T$41,""))</f>
        <v>0</v>
      </c>
      <c r="G24" s="665"/>
      <c r="H24" s="665"/>
      <c r="I24" s="665"/>
      <c r="J24" s="665"/>
      <c r="K24" s="665"/>
      <c r="L24" s="665"/>
      <c r="M24" s="665"/>
      <c r="N24" s="665"/>
      <c r="O24" s="665"/>
      <c r="P24" s="665"/>
      <c r="Q24" s="665"/>
      <c r="R24" s="665"/>
      <c r="S24" s="665"/>
      <c r="T24" s="665"/>
      <c r="U24" s="665"/>
      <c r="V24" s="665"/>
    </row>
  </sheetData>
  <sheetProtection algorithmName="SHA-512" hashValue="TxrB/cjp/hemLhOjC6ZbhT/c7N/PFtbCiDY+xm04Dhk6WxBmZ+k4nmZqGZWZx6H+42eTEY1GgbGVe2hunT9USg==" saltValue="jXrAuXxtstzRPH3na8IDew==" spinCount="100000" sheet="1" objects="1" scenarios="1" selectLockedCells="1"/>
  <mergeCells count="42">
    <mergeCell ref="T16:V16"/>
    <mergeCell ref="G17:V24"/>
    <mergeCell ref="C19:C20"/>
    <mergeCell ref="D19:D20"/>
    <mergeCell ref="E19:E20"/>
    <mergeCell ref="C17:C18"/>
    <mergeCell ref="D17:D18"/>
    <mergeCell ref="E17:E18"/>
    <mergeCell ref="B19:B20"/>
    <mergeCell ref="B21:B22"/>
    <mergeCell ref="C21:C22"/>
    <mergeCell ref="D21:D22"/>
    <mergeCell ref="E21:E22"/>
    <mergeCell ref="B8:B13"/>
    <mergeCell ref="N11:N13"/>
    <mergeCell ref="O11:O13"/>
    <mergeCell ref="P11:P13"/>
    <mergeCell ref="C8:V8"/>
    <mergeCell ref="C9:Q9"/>
    <mergeCell ref="R9:U9"/>
    <mergeCell ref="V9:V13"/>
    <mergeCell ref="C10:P10"/>
    <mergeCell ref="R10:T10"/>
    <mergeCell ref="C11:C13"/>
    <mergeCell ref="D11:D13"/>
    <mergeCell ref="E11:E13"/>
    <mergeCell ref="F11:F13"/>
    <mergeCell ref="S11:S13"/>
    <mergeCell ref="T11:T13"/>
    <mergeCell ref="C2:E2"/>
    <mergeCell ref="C3:E3"/>
    <mergeCell ref="C4:E4"/>
    <mergeCell ref="C5:E5"/>
    <mergeCell ref="U11:U13"/>
    <mergeCell ref="G11:G13"/>
    <mergeCell ref="H11:H13"/>
    <mergeCell ref="I11:M11"/>
    <mergeCell ref="Q11:Q13"/>
    <mergeCell ref="R11:R13"/>
    <mergeCell ref="M12:M13"/>
    <mergeCell ref="Q3:R6"/>
    <mergeCell ref="S3:U6"/>
  </mergeCells>
  <phoneticPr fontId="4"/>
  <conditionalFormatting sqref="C19:E19 C21:E21 C23:E24">
    <cfRule type="expression" dxfId="9" priority="228">
      <formula>C$21=0</formula>
    </cfRule>
  </conditionalFormatting>
  <conditionalFormatting sqref="R14">
    <cfRule type="expression" dxfId="6" priority="2">
      <formula>$R$14&gt;6500</formula>
    </cfRule>
    <cfRule type="expression" dxfId="5" priority="3">
      <formula>AND($Q$14&gt;=1,$R$14&gt;5000)</formula>
    </cfRule>
  </conditionalFormatting>
  <conditionalFormatting sqref="S3">
    <cfRule type="expression" dxfId="4" priority="8">
      <formula>$S$3&gt;=1</formula>
    </cfRule>
  </conditionalFormatting>
  <conditionalFormatting sqref="S14">
    <cfRule type="expression" dxfId="3" priority="1">
      <formula>$S$14&gt;10000</formula>
    </cfRule>
    <cfRule type="expression" dxfId="2" priority="4">
      <formula>AND($S$3&lt;=2,$S$14&gt;8000)</formula>
    </cfRule>
    <cfRule type="expression" dxfId="1" priority="5">
      <formula>AND($S$3&lt;=1,$S$14&gt;4000)</formula>
    </cfRule>
    <cfRule type="expression" dxfId="0" priority="6">
      <formula>AND($S$3=0,$S$14&gt;0)</formula>
    </cfRule>
  </conditionalFormatting>
  <pageMargins left="0.7" right="0.7" top="0.75" bottom="0.75" header="0.3" footer="0.3"/>
  <pageSetup paperSize="9" scale="4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12</xdr:col>
                    <xdr:colOff>57150</xdr:colOff>
                    <xdr:row>3</xdr:row>
                    <xdr:rowOff>57150</xdr:rowOff>
                  </from>
                  <to>
                    <xdr:col>12</xdr:col>
                    <xdr:colOff>561975</xdr:colOff>
                    <xdr:row>4</xdr:row>
                    <xdr:rowOff>152400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12</xdr:col>
                    <xdr:colOff>57150</xdr:colOff>
                    <xdr:row>2</xdr:row>
                    <xdr:rowOff>95250</xdr:rowOff>
                  </from>
                  <to>
                    <xdr:col>12</xdr:col>
                    <xdr:colOff>495300</xdr:colOff>
                    <xdr:row>3</xdr:row>
                    <xdr:rowOff>133350</xdr:rowOff>
                  </to>
                </anchor>
              </controlPr>
            </control>
          </mc:Choice>
        </mc:AlternateContent>
        <mc:AlternateContent xmlns:mc="http://schemas.openxmlformats.org/markup-compatibility/2006">
          <mc:Choice Requires="x14">
            <control shapeId="22547" r:id="rId6" name="Spinner 19">
              <controlPr defaultSize="0" autoPict="0">
                <anchor moveWithCells="1" sizeWithCells="1">
                  <from>
                    <xdr:col>18</xdr:col>
                    <xdr:colOff>180975</xdr:colOff>
                    <xdr:row>2</xdr:row>
                    <xdr:rowOff>142875</xdr:rowOff>
                  </from>
                  <to>
                    <xdr:col>18</xdr:col>
                    <xdr:colOff>571500</xdr:colOff>
                    <xdr:row>5</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8FE94CE1-9E02-4018-94A7-42FE89322B93}">
            <xm:f>AND(AND(シート③!$Q$8=FALSE,シート③!$Q$7=FALSE),F14&gt;10000)</xm:f>
            <x14:dxf>
              <fill>
                <patternFill>
                  <bgColor rgb="FFFFC000"/>
                </patternFill>
              </fill>
            </x14:dxf>
          </x14:cfRule>
          <xm:sqref>F14:G14</xm:sqref>
        </x14:conditionalFormatting>
        <x14:conditionalFormatting xmlns:xm="http://schemas.microsoft.com/office/excel/2006/main">
          <x14:cfRule type="expression" priority="18" id="{17F01626-AF17-4AA7-B5EC-2B6BA5D28CCB}">
            <xm:f>AND(シート③!$Q$8=FALSE,$L$14&gt;20000)</xm:f>
            <x14:dxf>
              <fill>
                <patternFill>
                  <bgColor rgb="FFFFC000"/>
                </patternFill>
              </fill>
            </x14:dxf>
          </x14:cfRule>
          <xm:sqref>L14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2" tint="-9.9978637043366805E-2"/>
  </sheetPr>
  <dimension ref="A1:J433"/>
  <sheetViews>
    <sheetView zoomScale="85" zoomScaleNormal="85" workbookViewId="0"/>
  </sheetViews>
  <sheetFormatPr defaultColWidth="9" defaultRowHeight="15.95" customHeight="1"/>
  <cols>
    <col min="1" max="1" width="5.625" style="71" customWidth="1"/>
    <col min="2" max="2" width="60.625" style="72" customWidth="1"/>
    <col min="3" max="3" width="32.5" style="72" customWidth="1"/>
    <col min="4" max="4" width="25.625" style="72" customWidth="1"/>
    <col min="5" max="5" width="7.625" style="370" customWidth="1"/>
    <col min="6" max="6" width="61.125" style="72" customWidth="1"/>
    <col min="7" max="7" width="23.625" style="374" customWidth="1"/>
    <col min="8" max="9" width="9" style="71"/>
    <col min="10" max="10" width="47.375" style="71" bestFit="1" customWidth="1"/>
    <col min="11" max="16384" width="9" style="71"/>
  </cols>
  <sheetData>
    <row r="1" spans="1:10" ht="16.5">
      <c r="B1" s="668" t="s">
        <v>1285</v>
      </c>
      <c r="C1" s="668"/>
      <c r="D1" s="668"/>
      <c r="E1" s="669"/>
      <c r="F1" s="668"/>
      <c r="G1" s="305"/>
      <c r="J1" s="71" t="s">
        <v>1276</v>
      </c>
    </row>
    <row r="2" spans="1:10" ht="13.5">
      <c r="C2" s="71"/>
      <c r="G2" s="306" t="s">
        <v>1286</v>
      </c>
    </row>
    <row r="3" spans="1:10" ht="27">
      <c r="A3" s="73" t="s">
        <v>589</v>
      </c>
      <c r="B3" s="74" t="s">
        <v>590</v>
      </c>
      <c r="C3" s="73" t="s">
        <v>591</v>
      </c>
      <c r="D3" s="74" t="s">
        <v>592</v>
      </c>
      <c r="E3" s="73" t="s">
        <v>593</v>
      </c>
      <c r="F3" s="74" t="s">
        <v>594</v>
      </c>
      <c r="G3" s="160" t="s">
        <v>1086</v>
      </c>
      <c r="I3" s="73" t="s">
        <v>589</v>
      </c>
      <c r="J3" s="74" t="s">
        <v>590</v>
      </c>
    </row>
    <row r="4" spans="1:10" ht="15.95" customHeight="1">
      <c r="A4" s="77">
        <v>1</v>
      </c>
      <c r="B4" s="107" t="s">
        <v>154</v>
      </c>
      <c r="C4" s="75" t="s">
        <v>60</v>
      </c>
      <c r="D4" s="81" t="s">
        <v>43</v>
      </c>
      <c r="E4" s="84" t="s">
        <v>27</v>
      </c>
      <c r="F4" s="107" t="s">
        <v>153</v>
      </c>
      <c r="G4" s="307" t="s">
        <v>177</v>
      </c>
      <c r="I4" s="77">
        <v>1</v>
      </c>
      <c r="J4" s="670" t="s">
        <v>1282</v>
      </c>
    </row>
    <row r="5" spans="1:10" ht="15.95" customHeight="1">
      <c r="A5" s="77">
        <v>2</v>
      </c>
      <c r="B5" s="107" t="s">
        <v>152</v>
      </c>
      <c r="C5" s="75" t="s">
        <v>260</v>
      </c>
      <c r="D5" s="81" t="s">
        <v>43</v>
      </c>
      <c r="E5" s="84" t="s">
        <v>27</v>
      </c>
      <c r="F5" s="107" t="s">
        <v>151</v>
      </c>
      <c r="G5" s="307" t="s">
        <v>177</v>
      </c>
      <c r="I5" s="77">
        <v>2</v>
      </c>
      <c r="J5" s="670" t="s">
        <v>1283</v>
      </c>
    </row>
    <row r="6" spans="1:10" ht="15.95" customHeight="1">
      <c r="A6" s="77">
        <v>3</v>
      </c>
      <c r="B6" s="107" t="s">
        <v>236</v>
      </c>
      <c r="C6" s="75" t="s">
        <v>943</v>
      </c>
      <c r="D6" s="81" t="s">
        <v>43</v>
      </c>
      <c r="E6" s="84" t="s">
        <v>595</v>
      </c>
      <c r="F6" s="107" t="s">
        <v>237</v>
      </c>
      <c r="G6" s="307" t="s">
        <v>177</v>
      </c>
      <c r="I6" s="77">
        <v>3</v>
      </c>
      <c r="J6" s="670" t="s">
        <v>1284</v>
      </c>
    </row>
    <row r="7" spans="1:10" ht="15.95" customHeight="1">
      <c r="A7" s="77">
        <v>4</v>
      </c>
      <c r="B7" s="81" t="s">
        <v>238</v>
      </c>
      <c r="C7" s="76" t="s">
        <v>239</v>
      </c>
      <c r="D7" s="81" t="s">
        <v>43</v>
      </c>
      <c r="E7" s="308" t="s">
        <v>596</v>
      </c>
      <c r="F7" s="81" t="s">
        <v>240</v>
      </c>
      <c r="G7" s="165" t="s">
        <v>177</v>
      </c>
    </row>
    <row r="8" spans="1:10" ht="15.95" customHeight="1">
      <c r="A8" s="77">
        <v>5</v>
      </c>
      <c r="B8" s="81" t="s">
        <v>241</v>
      </c>
      <c r="C8" s="76" t="s">
        <v>239</v>
      </c>
      <c r="D8" s="81" t="s">
        <v>597</v>
      </c>
      <c r="E8" s="308" t="s">
        <v>595</v>
      </c>
      <c r="F8" s="81" t="s">
        <v>240</v>
      </c>
      <c r="G8" s="165" t="s">
        <v>177</v>
      </c>
    </row>
    <row r="9" spans="1:10" ht="15.95" customHeight="1">
      <c r="A9" s="77">
        <v>6</v>
      </c>
      <c r="B9" s="81" t="s">
        <v>242</v>
      </c>
      <c r="C9" s="76" t="s">
        <v>239</v>
      </c>
      <c r="D9" s="81" t="s">
        <v>43</v>
      </c>
      <c r="E9" s="308" t="s">
        <v>596</v>
      </c>
      <c r="F9" s="81" t="s">
        <v>240</v>
      </c>
      <c r="G9" s="165" t="s">
        <v>177</v>
      </c>
    </row>
    <row r="10" spans="1:10" ht="15.95" customHeight="1">
      <c r="A10" s="77">
        <v>7</v>
      </c>
      <c r="B10" s="81" t="s">
        <v>243</v>
      </c>
      <c r="C10" s="76" t="s">
        <v>239</v>
      </c>
      <c r="D10" s="81" t="s">
        <v>597</v>
      </c>
      <c r="E10" s="308" t="s">
        <v>595</v>
      </c>
      <c r="F10" s="81" t="s">
        <v>240</v>
      </c>
      <c r="G10" s="165" t="s">
        <v>177</v>
      </c>
    </row>
    <row r="11" spans="1:10" ht="15.95" customHeight="1">
      <c r="A11" s="77">
        <v>8</v>
      </c>
      <c r="B11" s="81" t="s">
        <v>244</v>
      </c>
      <c r="C11" s="76" t="s">
        <v>239</v>
      </c>
      <c r="D11" s="81" t="s">
        <v>43</v>
      </c>
      <c r="E11" s="308" t="s">
        <v>596</v>
      </c>
      <c r="F11" s="81" t="s">
        <v>240</v>
      </c>
      <c r="G11" s="165" t="s">
        <v>177</v>
      </c>
    </row>
    <row r="12" spans="1:10" ht="15.95" customHeight="1">
      <c r="A12" s="77">
        <v>9</v>
      </c>
      <c r="B12" s="81" t="s">
        <v>245</v>
      </c>
      <c r="C12" s="76" t="s">
        <v>239</v>
      </c>
      <c r="D12" s="81" t="s">
        <v>43</v>
      </c>
      <c r="E12" s="308" t="s">
        <v>595</v>
      </c>
      <c r="F12" s="81" t="s">
        <v>246</v>
      </c>
      <c r="G12" s="165" t="s">
        <v>177</v>
      </c>
    </row>
    <row r="13" spans="1:10" ht="15.95" customHeight="1">
      <c r="A13" s="77">
        <v>10</v>
      </c>
      <c r="B13" s="81" t="s">
        <v>247</v>
      </c>
      <c r="C13" s="76" t="s">
        <v>239</v>
      </c>
      <c r="D13" s="81" t="s">
        <v>43</v>
      </c>
      <c r="E13" s="308" t="s">
        <v>596</v>
      </c>
      <c r="F13" s="81" t="s">
        <v>240</v>
      </c>
      <c r="G13" s="165" t="s">
        <v>177</v>
      </c>
    </row>
    <row r="14" spans="1:10" ht="15.95" customHeight="1">
      <c r="A14" s="77">
        <v>11</v>
      </c>
      <c r="B14" s="81" t="s">
        <v>248</v>
      </c>
      <c r="C14" s="76" t="s">
        <v>239</v>
      </c>
      <c r="D14" s="81" t="s">
        <v>43</v>
      </c>
      <c r="E14" s="308" t="s">
        <v>595</v>
      </c>
      <c r="F14" s="81" t="s">
        <v>249</v>
      </c>
      <c r="G14" s="165" t="s">
        <v>177</v>
      </c>
    </row>
    <row r="15" spans="1:10" ht="15.95" customHeight="1">
      <c r="A15" s="77">
        <v>12</v>
      </c>
      <c r="B15" s="81" t="s">
        <v>598</v>
      </c>
      <c r="C15" s="76" t="s">
        <v>955</v>
      </c>
      <c r="D15" s="81" t="s">
        <v>43</v>
      </c>
      <c r="E15" s="308" t="s">
        <v>596</v>
      </c>
      <c r="F15" s="81" t="s">
        <v>240</v>
      </c>
      <c r="G15" s="165" t="s">
        <v>177</v>
      </c>
    </row>
    <row r="16" spans="1:10" ht="15.95" customHeight="1">
      <c r="A16" s="77">
        <v>13</v>
      </c>
      <c r="B16" s="81" t="s">
        <v>250</v>
      </c>
      <c r="C16" s="76" t="s">
        <v>955</v>
      </c>
      <c r="D16" s="81" t="s">
        <v>43</v>
      </c>
      <c r="E16" s="308" t="s">
        <v>595</v>
      </c>
      <c r="F16" s="81" t="s">
        <v>251</v>
      </c>
      <c r="G16" s="165" t="s">
        <v>177</v>
      </c>
    </row>
    <row r="17" spans="1:7" ht="15.95" customHeight="1">
      <c r="A17" s="77">
        <v>14</v>
      </c>
      <c r="B17" s="81" t="s">
        <v>599</v>
      </c>
      <c r="C17" s="76" t="s">
        <v>955</v>
      </c>
      <c r="D17" s="81" t="s">
        <v>43</v>
      </c>
      <c r="E17" s="308" t="s">
        <v>596</v>
      </c>
      <c r="F17" s="81" t="s">
        <v>240</v>
      </c>
      <c r="G17" s="165" t="s">
        <v>177</v>
      </c>
    </row>
    <row r="18" spans="1:7" ht="15.95" customHeight="1">
      <c r="A18" s="77">
        <v>15</v>
      </c>
      <c r="B18" s="81" t="s">
        <v>600</v>
      </c>
      <c r="C18" s="76" t="s">
        <v>955</v>
      </c>
      <c r="D18" s="81" t="s">
        <v>43</v>
      </c>
      <c r="E18" s="308" t="s">
        <v>595</v>
      </c>
      <c r="F18" s="81" t="s">
        <v>601</v>
      </c>
      <c r="G18" s="165" t="s">
        <v>177</v>
      </c>
    </row>
    <row r="19" spans="1:7" ht="15.95" customHeight="1">
      <c r="A19" s="77">
        <v>16</v>
      </c>
      <c r="B19" s="81" t="s">
        <v>252</v>
      </c>
      <c r="C19" s="76" t="s">
        <v>955</v>
      </c>
      <c r="D19" s="81" t="s">
        <v>43</v>
      </c>
      <c r="E19" s="308" t="s">
        <v>595</v>
      </c>
      <c r="F19" s="81" t="s">
        <v>602</v>
      </c>
      <c r="G19" s="165" t="s">
        <v>177</v>
      </c>
    </row>
    <row r="20" spans="1:7" ht="15.95" customHeight="1">
      <c r="A20" s="77">
        <v>17</v>
      </c>
      <c r="B20" s="81" t="s">
        <v>253</v>
      </c>
      <c r="C20" s="76" t="s">
        <v>955</v>
      </c>
      <c r="D20" s="81" t="s">
        <v>43</v>
      </c>
      <c r="E20" s="308" t="s">
        <v>595</v>
      </c>
      <c r="F20" s="81" t="s">
        <v>603</v>
      </c>
      <c r="G20" s="165" t="s">
        <v>177</v>
      </c>
    </row>
    <row r="21" spans="1:7" ht="15.95" customHeight="1">
      <c r="A21" s="77">
        <v>18</v>
      </c>
      <c r="B21" s="81" t="s">
        <v>254</v>
      </c>
      <c r="C21" s="76" t="s">
        <v>955</v>
      </c>
      <c r="D21" s="81" t="s">
        <v>43</v>
      </c>
      <c r="E21" s="308" t="s">
        <v>595</v>
      </c>
      <c r="F21" s="81" t="s">
        <v>604</v>
      </c>
      <c r="G21" s="165" t="s">
        <v>177</v>
      </c>
    </row>
    <row r="22" spans="1:7" ht="15.95" customHeight="1">
      <c r="A22" s="77">
        <v>19</v>
      </c>
      <c r="B22" s="81" t="s">
        <v>255</v>
      </c>
      <c r="C22" s="161" t="s">
        <v>1287</v>
      </c>
      <c r="D22" s="81" t="s">
        <v>43</v>
      </c>
      <c r="E22" s="308" t="s">
        <v>596</v>
      </c>
      <c r="F22" s="81" t="s">
        <v>240</v>
      </c>
      <c r="G22" s="165" t="s">
        <v>177</v>
      </c>
    </row>
    <row r="23" spans="1:7" ht="15.95" customHeight="1">
      <c r="A23" s="77">
        <v>20</v>
      </c>
      <c r="B23" s="81" t="s">
        <v>256</v>
      </c>
      <c r="C23" s="161" t="s">
        <v>1287</v>
      </c>
      <c r="D23" s="81" t="s">
        <v>43</v>
      </c>
      <c r="E23" s="308" t="s">
        <v>596</v>
      </c>
      <c r="F23" s="81" t="s">
        <v>605</v>
      </c>
      <c r="G23" s="165" t="s">
        <v>177</v>
      </c>
    </row>
    <row r="24" spans="1:7" ht="15.95" customHeight="1">
      <c r="A24" s="77">
        <v>21</v>
      </c>
      <c r="B24" s="81" t="s">
        <v>257</v>
      </c>
      <c r="C24" s="161" t="s">
        <v>1287</v>
      </c>
      <c r="D24" s="81" t="s">
        <v>43</v>
      </c>
      <c r="E24" s="308" t="s">
        <v>596</v>
      </c>
      <c r="F24" s="81" t="s">
        <v>606</v>
      </c>
      <c r="G24" s="165" t="s">
        <v>177</v>
      </c>
    </row>
    <row r="25" spans="1:7" ht="15.95" customHeight="1">
      <c r="A25" s="77">
        <v>22</v>
      </c>
      <c r="B25" s="81" t="s">
        <v>258</v>
      </c>
      <c r="C25" s="161" t="s">
        <v>1287</v>
      </c>
      <c r="D25" s="81" t="s">
        <v>43</v>
      </c>
      <c r="E25" s="308" t="s">
        <v>596</v>
      </c>
      <c r="F25" s="81" t="s">
        <v>259</v>
      </c>
      <c r="G25" s="165" t="s">
        <v>177</v>
      </c>
    </row>
    <row r="26" spans="1:7" ht="15.95" customHeight="1">
      <c r="A26" s="77">
        <v>23</v>
      </c>
      <c r="B26" s="107" t="s">
        <v>150</v>
      </c>
      <c r="C26" s="75" t="s">
        <v>60</v>
      </c>
      <c r="D26" s="77" t="s">
        <v>25</v>
      </c>
      <c r="E26" s="84" t="s">
        <v>596</v>
      </c>
      <c r="F26" s="107" t="s">
        <v>149</v>
      </c>
      <c r="G26" s="307" t="s">
        <v>177</v>
      </c>
    </row>
    <row r="27" spans="1:7" ht="15.95" customHeight="1">
      <c r="A27" s="77">
        <v>24</v>
      </c>
      <c r="B27" s="107" t="s">
        <v>148</v>
      </c>
      <c r="C27" s="75" t="s">
        <v>60</v>
      </c>
      <c r="D27" s="77" t="s">
        <v>25</v>
      </c>
      <c r="E27" s="84" t="s">
        <v>596</v>
      </c>
      <c r="F27" s="107" t="s">
        <v>147</v>
      </c>
      <c r="G27" s="307" t="s">
        <v>177</v>
      </c>
    </row>
    <row r="28" spans="1:7" ht="15.95" customHeight="1">
      <c r="A28" s="77">
        <v>26</v>
      </c>
      <c r="B28" s="107" t="s">
        <v>1206</v>
      </c>
      <c r="C28" s="75" t="s">
        <v>60</v>
      </c>
      <c r="D28" s="81" t="s">
        <v>607</v>
      </c>
      <c r="E28" s="84" t="s">
        <v>596</v>
      </c>
      <c r="F28" s="107" t="s">
        <v>146</v>
      </c>
      <c r="G28" s="307" t="s">
        <v>178</v>
      </c>
    </row>
    <row r="29" spans="1:7" ht="15.95" customHeight="1">
      <c r="A29" s="77">
        <v>27</v>
      </c>
      <c r="B29" s="107" t="s">
        <v>1207</v>
      </c>
      <c r="C29" s="75" t="s">
        <v>260</v>
      </c>
      <c r="D29" s="81" t="s">
        <v>607</v>
      </c>
      <c r="E29" s="84" t="s">
        <v>596</v>
      </c>
      <c r="F29" s="107" t="s">
        <v>145</v>
      </c>
      <c r="G29" s="307" t="s">
        <v>178</v>
      </c>
    </row>
    <row r="30" spans="1:7" ht="15.95" customHeight="1">
      <c r="A30" s="77">
        <v>28</v>
      </c>
      <c r="B30" s="107" t="s">
        <v>1208</v>
      </c>
      <c r="C30" s="75" t="s">
        <v>60</v>
      </c>
      <c r="D30" s="81" t="s">
        <v>607</v>
      </c>
      <c r="E30" s="84" t="s">
        <v>596</v>
      </c>
      <c r="F30" s="107" t="s">
        <v>143</v>
      </c>
      <c r="G30" s="307" t="s">
        <v>178</v>
      </c>
    </row>
    <row r="31" spans="1:7" ht="15.95" customHeight="1">
      <c r="A31" s="77">
        <v>29</v>
      </c>
      <c r="B31" s="87" t="s">
        <v>144</v>
      </c>
      <c r="C31" s="75" t="s">
        <v>60</v>
      </c>
      <c r="D31" s="81" t="s">
        <v>607</v>
      </c>
      <c r="E31" s="84" t="s">
        <v>596</v>
      </c>
      <c r="F31" s="107" t="s">
        <v>143</v>
      </c>
      <c r="G31" s="307" t="s">
        <v>178</v>
      </c>
    </row>
    <row r="32" spans="1:7" ht="15.95" customHeight="1">
      <c r="A32" s="77">
        <v>30</v>
      </c>
      <c r="B32" s="81" t="s">
        <v>261</v>
      </c>
      <c r="C32" s="76" t="s">
        <v>239</v>
      </c>
      <c r="D32" s="81" t="s">
        <v>607</v>
      </c>
      <c r="E32" s="308" t="s">
        <v>596</v>
      </c>
      <c r="F32" s="81" t="s">
        <v>262</v>
      </c>
      <c r="G32" s="165" t="s">
        <v>178</v>
      </c>
    </row>
    <row r="33" spans="1:7" ht="15.95" customHeight="1">
      <c r="A33" s="77">
        <v>31</v>
      </c>
      <c r="B33" s="81" t="s">
        <v>263</v>
      </c>
      <c r="C33" s="76" t="s">
        <v>239</v>
      </c>
      <c r="D33" s="81" t="s">
        <v>607</v>
      </c>
      <c r="E33" s="308" t="s">
        <v>596</v>
      </c>
      <c r="F33" s="81" t="s">
        <v>262</v>
      </c>
      <c r="G33" s="165" t="s">
        <v>178</v>
      </c>
    </row>
    <row r="34" spans="1:7" ht="15.95" customHeight="1">
      <c r="A34" s="77">
        <v>32</v>
      </c>
      <c r="B34" s="81" t="s">
        <v>264</v>
      </c>
      <c r="C34" s="76" t="s">
        <v>265</v>
      </c>
      <c r="D34" s="81" t="s">
        <v>607</v>
      </c>
      <c r="E34" s="308" t="s">
        <v>596</v>
      </c>
      <c r="F34" s="81" t="s">
        <v>266</v>
      </c>
      <c r="G34" s="165" t="s">
        <v>178</v>
      </c>
    </row>
    <row r="35" spans="1:7" ht="15.95" customHeight="1">
      <c r="A35" s="77">
        <v>33</v>
      </c>
      <c r="B35" s="81" t="s">
        <v>267</v>
      </c>
      <c r="C35" s="162" t="s">
        <v>909</v>
      </c>
      <c r="D35" s="81" t="s">
        <v>607</v>
      </c>
      <c r="E35" s="308" t="s">
        <v>596</v>
      </c>
      <c r="F35" s="81" t="s">
        <v>266</v>
      </c>
      <c r="G35" s="165" t="s">
        <v>178</v>
      </c>
    </row>
    <row r="36" spans="1:7" ht="15.95" customHeight="1">
      <c r="A36" s="77">
        <v>34</v>
      </c>
      <c r="B36" s="82" t="s">
        <v>268</v>
      </c>
      <c r="C36" s="76" t="s">
        <v>955</v>
      </c>
      <c r="D36" s="81" t="s">
        <v>607</v>
      </c>
      <c r="E36" s="308" t="s">
        <v>596</v>
      </c>
      <c r="F36" s="81" t="s">
        <v>269</v>
      </c>
      <c r="G36" s="165" t="s">
        <v>178</v>
      </c>
    </row>
    <row r="37" spans="1:7" ht="15.95" customHeight="1">
      <c r="A37" s="77">
        <v>35</v>
      </c>
      <c r="B37" s="81" t="s">
        <v>270</v>
      </c>
      <c r="C37" s="76" t="s">
        <v>271</v>
      </c>
      <c r="D37" s="81" t="s">
        <v>43</v>
      </c>
      <c r="E37" s="308" t="s">
        <v>596</v>
      </c>
      <c r="F37" s="81" t="s">
        <v>608</v>
      </c>
      <c r="G37" s="165" t="s">
        <v>177</v>
      </c>
    </row>
    <row r="38" spans="1:7" ht="15.95" customHeight="1">
      <c r="A38" s="77">
        <v>37</v>
      </c>
      <c r="B38" s="81" t="s">
        <v>272</v>
      </c>
      <c r="C38" s="76" t="s">
        <v>273</v>
      </c>
      <c r="D38" s="81" t="s">
        <v>609</v>
      </c>
      <c r="E38" s="308" t="s">
        <v>596</v>
      </c>
      <c r="F38" s="81" t="s">
        <v>610</v>
      </c>
      <c r="G38" s="165" t="s">
        <v>177</v>
      </c>
    </row>
    <row r="39" spans="1:7" ht="15.95" customHeight="1">
      <c r="A39" s="77">
        <v>38</v>
      </c>
      <c r="B39" s="81" t="s">
        <v>274</v>
      </c>
      <c r="C39" s="76" t="s">
        <v>273</v>
      </c>
      <c r="D39" s="81" t="s">
        <v>609</v>
      </c>
      <c r="E39" s="308" t="s">
        <v>596</v>
      </c>
      <c r="F39" s="81" t="s">
        <v>611</v>
      </c>
      <c r="G39" s="165" t="s">
        <v>177</v>
      </c>
    </row>
    <row r="40" spans="1:7" ht="15.95" customHeight="1">
      <c r="A40" s="77">
        <v>39</v>
      </c>
      <c r="B40" s="81" t="s">
        <v>1119</v>
      </c>
      <c r="C40" s="76" t="s">
        <v>546</v>
      </c>
      <c r="D40" s="81" t="s">
        <v>609</v>
      </c>
      <c r="E40" s="308" t="s">
        <v>596</v>
      </c>
      <c r="F40" s="81" t="s">
        <v>1120</v>
      </c>
      <c r="G40" s="165" t="s">
        <v>177</v>
      </c>
    </row>
    <row r="41" spans="1:7" ht="15.95" customHeight="1">
      <c r="A41" s="77">
        <v>40</v>
      </c>
      <c r="B41" s="81" t="s">
        <v>275</v>
      </c>
      <c r="C41" s="76" t="s">
        <v>276</v>
      </c>
      <c r="D41" s="81" t="s">
        <v>609</v>
      </c>
      <c r="E41" s="308" t="s">
        <v>596</v>
      </c>
      <c r="F41" s="81" t="s">
        <v>612</v>
      </c>
      <c r="G41" s="165" t="s">
        <v>177</v>
      </c>
    </row>
    <row r="42" spans="1:7" ht="15.95" customHeight="1">
      <c r="A42" s="77">
        <v>41</v>
      </c>
      <c r="B42" s="81" t="s">
        <v>277</v>
      </c>
      <c r="C42" s="75" t="s">
        <v>547</v>
      </c>
      <c r="D42" s="81" t="s">
        <v>609</v>
      </c>
      <c r="E42" s="308" t="s">
        <v>596</v>
      </c>
      <c r="F42" s="81" t="s">
        <v>613</v>
      </c>
      <c r="G42" s="165" t="s">
        <v>177</v>
      </c>
    </row>
    <row r="43" spans="1:7" ht="15.95" customHeight="1">
      <c r="A43" s="77">
        <v>42</v>
      </c>
      <c r="B43" s="107" t="s">
        <v>465</v>
      </c>
      <c r="C43" s="75" t="s">
        <v>466</v>
      </c>
      <c r="D43" s="81" t="s">
        <v>609</v>
      </c>
      <c r="E43" s="84" t="s">
        <v>20</v>
      </c>
      <c r="F43" s="107" t="s">
        <v>278</v>
      </c>
      <c r="G43" s="307" t="s">
        <v>177</v>
      </c>
    </row>
    <row r="44" spans="1:7" ht="15.95" customHeight="1">
      <c r="A44" s="77">
        <v>43</v>
      </c>
      <c r="B44" s="81" t="s">
        <v>279</v>
      </c>
      <c r="C44" s="76" t="s">
        <v>582</v>
      </c>
      <c r="D44" s="81" t="s">
        <v>609</v>
      </c>
      <c r="E44" s="308" t="s">
        <v>596</v>
      </c>
      <c r="F44" s="81" t="s">
        <v>614</v>
      </c>
      <c r="G44" s="165" t="s">
        <v>177</v>
      </c>
    </row>
    <row r="45" spans="1:7" ht="15.95" customHeight="1">
      <c r="A45" s="77">
        <v>44</v>
      </c>
      <c r="B45" s="81" t="s">
        <v>280</v>
      </c>
      <c r="C45" s="76" t="s">
        <v>548</v>
      </c>
      <c r="D45" s="81" t="s">
        <v>609</v>
      </c>
      <c r="E45" s="308" t="s">
        <v>596</v>
      </c>
      <c r="F45" s="81" t="s">
        <v>611</v>
      </c>
      <c r="G45" s="165" t="s">
        <v>177</v>
      </c>
    </row>
    <row r="46" spans="1:7" ht="15.95" customHeight="1">
      <c r="A46" s="77">
        <v>45</v>
      </c>
      <c r="B46" s="107" t="s">
        <v>142</v>
      </c>
      <c r="C46" s="75" t="s">
        <v>547</v>
      </c>
      <c r="D46" s="81" t="s">
        <v>609</v>
      </c>
      <c r="E46" s="84" t="s">
        <v>20</v>
      </c>
      <c r="F46" s="107" t="s">
        <v>141</v>
      </c>
      <c r="G46" s="307" t="s">
        <v>177</v>
      </c>
    </row>
    <row r="47" spans="1:7" ht="15.95" customHeight="1">
      <c r="A47" s="77">
        <v>46</v>
      </c>
      <c r="B47" s="81" t="s">
        <v>281</v>
      </c>
      <c r="C47" s="76" t="s">
        <v>549</v>
      </c>
      <c r="D47" s="81" t="s">
        <v>609</v>
      </c>
      <c r="E47" s="84" t="s">
        <v>20</v>
      </c>
      <c r="F47" s="81" t="s">
        <v>615</v>
      </c>
      <c r="G47" s="165" t="s">
        <v>177</v>
      </c>
    </row>
    <row r="48" spans="1:7" ht="15.95" customHeight="1">
      <c r="A48" s="77">
        <v>47</v>
      </c>
      <c r="B48" s="82" t="s">
        <v>140</v>
      </c>
      <c r="C48" s="76" t="s">
        <v>517</v>
      </c>
      <c r="D48" s="81" t="s">
        <v>609</v>
      </c>
      <c r="E48" s="308" t="s">
        <v>20</v>
      </c>
      <c r="F48" s="81" t="s">
        <v>282</v>
      </c>
      <c r="G48" s="165" t="s">
        <v>177</v>
      </c>
    </row>
    <row r="49" spans="1:7" ht="15.95" customHeight="1">
      <c r="A49" s="77">
        <v>48</v>
      </c>
      <c r="B49" s="82" t="s">
        <v>467</v>
      </c>
      <c r="C49" s="76" t="s">
        <v>139</v>
      </c>
      <c r="D49" s="81" t="s">
        <v>609</v>
      </c>
      <c r="E49" s="308" t="s">
        <v>20</v>
      </c>
      <c r="F49" s="81" t="s">
        <v>138</v>
      </c>
      <c r="G49" s="165" t="s">
        <v>177</v>
      </c>
    </row>
    <row r="50" spans="1:7" ht="15.95" customHeight="1">
      <c r="A50" s="77">
        <v>49</v>
      </c>
      <c r="B50" s="81" t="s">
        <v>616</v>
      </c>
      <c r="C50" s="78" t="s">
        <v>910</v>
      </c>
      <c r="D50" s="81" t="s">
        <v>609</v>
      </c>
      <c r="E50" s="308" t="s">
        <v>596</v>
      </c>
      <c r="F50" s="81" t="s">
        <v>617</v>
      </c>
      <c r="G50" s="165" t="s">
        <v>177</v>
      </c>
    </row>
    <row r="51" spans="1:7" ht="15.95" customHeight="1">
      <c r="A51" s="77">
        <v>50</v>
      </c>
      <c r="B51" s="81" t="s">
        <v>283</v>
      </c>
      <c r="C51" s="76" t="s">
        <v>284</v>
      </c>
      <c r="D51" s="81" t="s">
        <v>618</v>
      </c>
      <c r="E51" s="308" t="s">
        <v>596</v>
      </c>
      <c r="F51" s="81" t="s">
        <v>619</v>
      </c>
      <c r="G51" s="165" t="s">
        <v>177</v>
      </c>
    </row>
    <row r="52" spans="1:7" ht="15.95" customHeight="1">
      <c r="A52" s="77">
        <v>51</v>
      </c>
      <c r="B52" s="81" t="s">
        <v>285</v>
      </c>
      <c r="C52" s="76" t="s">
        <v>286</v>
      </c>
      <c r="D52" s="81" t="s">
        <v>618</v>
      </c>
      <c r="E52" s="308" t="s">
        <v>596</v>
      </c>
      <c r="F52" s="81" t="s">
        <v>619</v>
      </c>
      <c r="G52" s="165" t="s">
        <v>177</v>
      </c>
    </row>
    <row r="53" spans="1:7" ht="15.95" customHeight="1">
      <c r="A53" s="77">
        <v>52</v>
      </c>
      <c r="B53" s="81" t="s">
        <v>287</v>
      </c>
      <c r="C53" s="76" t="s">
        <v>620</v>
      </c>
      <c r="D53" s="81" t="s">
        <v>618</v>
      </c>
      <c r="E53" s="308" t="s">
        <v>596</v>
      </c>
      <c r="F53" s="81" t="s">
        <v>619</v>
      </c>
      <c r="G53" s="165" t="s">
        <v>177</v>
      </c>
    </row>
    <row r="54" spans="1:7" ht="15.95" customHeight="1">
      <c r="A54" s="77">
        <v>53</v>
      </c>
      <c r="B54" s="81" t="s">
        <v>288</v>
      </c>
      <c r="C54" s="76" t="s">
        <v>286</v>
      </c>
      <c r="D54" s="81" t="s">
        <v>618</v>
      </c>
      <c r="E54" s="308" t="s">
        <v>596</v>
      </c>
      <c r="F54" s="81" t="s">
        <v>619</v>
      </c>
      <c r="G54" s="165" t="s">
        <v>177</v>
      </c>
    </row>
    <row r="55" spans="1:7" ht="15.95" customHeight="1">
      <c r="A55" s="77">
        <v>54</v>
      </c>
      <c r="B55" s="81" t="s">
        <v>289</v>
      </c>
      <c r="C55" s="76" t="s">
        <v>286</v>
      </c>
      <c r="D55" s="81" t="s">
        <v>618</v>
      </c>
      <c r="E55" s="308" t="s">
        <v>596</v>
      </c>
      <c r="F55" s="81" t="s">
        <v>619</v>
      </c>
      <c r="G55" s="165" t="s">
        <v>177</v>
      </c>
    </row>
    <row r="56" spans="1:7" ht="15.95" customHeight="1">
      <c r="A56" s="77">
        <v>55</v>
      </c>
      <c r="B56" s="76" t="s">
        <v>290</v>
      </c>
      <c r="C56" s="76" t="s">
        <v>291</v>
      </c>
      <c r="D56" s="76" t="s">
        <v>618</v>
      </c>
      <c r="E56" s="79" t="s">
        <v>596</v>
      </c>
      <c r="F56" s="76" t="s">
        <v>619</v>
      </c>
      <c r="G56" s="163" t="s">
        <v>177</v>
      </c>
    </row>
    <row r="57" spans="1:7" ht="15.95" customHeight="1">
      <c r="A57" s="77">
        <v>57</v>
      </c>
      <c r="B57" s="107" t="s">
        <v>137</v>
      </c>
      <c r="C57" s="78" t="s">
        <v>292</v>
      </c>
      <c r="D57" s="76" t="s">
        <v>618</v>
      </c>
      <c r="E57" s="80" t="s">
        <v>20</v>
      </c>
      <c r="F57" s="75" t="s">
        <v>136</v>
      </c>
      <c r="G57" s="164" t="s">
        <v>177</v>
      </c>
    </row>
    <row r="58" spans="1:7" ht="15.95" customHeight="1">
      <c r="A58" s="77">
        <v>60</v>
      </c>
      <c r="B58" s="75" t="s">
        <v>135</v>
      </c>
      <c r="C58" s="75" t="s">
        <v>503</v>
      </c>
      <c r="D58" s="76" t="s">
        <v>618</v>
      </c>
      <c r="E58" s="80" t="s">
        <v>20</v>
      </c>
      <c r="F58" s="75" t="s">
        <v>134</v>
      </c>
      <c r="G58" s="164" t="s">
        <v>177</v>
      </c>
    </row>
    <row r="59" spans="1:7" ht="15.95" customHeight="1">
      <c r="A59" s="77">
        <v>63</v>
      </c>
      <c r="B59" s="81" t="s">
        <v>448</v>
      </c>
      <c r="C59" s="76" t="s">
        <v>621</v>
      </c>
      <c r="D59" s="81" t="s">
        <v>622</v>
      </c>
      <c r="E59" s="308" t="s">
        <v>596</v>
      </c>
      <c r="F59" s="81" t="s">
        <v>623</v>
      </c>
      <c r="G59" s="165" t="s">
        <v>177</v>
      </c>
    </row>
    <row r="60" spans="1:7" ht="15.95" customHeight="1">
      <c r="A60" s="77">
        <v>64</v>
      </c>
      <c r="B60" s="81" t="s">
        <v>293</v>
      </c>
      <c r="C60" s="78" t="s">
        <v>624</v>
      </c>
      <c r="D60" s="81" t="s">
        <v>622</v>
      </c>
      <c r="E60" s="308" t="s">
        <v>596</v>
      </c>
      <c r="F60" s="81" t="s">
        <v>294</v>
      </c>
      <c r="G60" s="165" t="s">
        <v>177</v>
      </c>
    </row>
    <row r="61" spans="1:7" ht="15.95" customHeight="1">
      <c r="A61" s="77">
        <v>65</v>
      </c>
      <c r="B61" s="81" t="s">
        <v>295</v>
      </c>
      <c r="C61" s="78" t="s">
        <v>624</v>
      </c>
      <c r="D61" s="81" t="s">
        <v>622</v>
      </c>
      <c r="E61" s="308" t="s">
        <v>596</v>
      </c>
      <c r="F61" s="81" t="s">
        <v>296</v>
      </c>
      <c r="G61" s="165" t="s">
        <v>177</v>
      </c>
    </row>
    <row r="62" spans="1:7" ht="15.95" customHeight="1">
      <c r="A62" s="77">
        <v>66</v>
      </c>
      <c r="B62" s="81" t="s">
        <v>297</v>
      </c>
      <c r="C62" s="76" t="s">
        <v>298</v>
      </c>
      <c r="D62" s="81" t="s">
        <v>622</v>
      </c>
      <c r="E62" s="308" t="s">
        <v>596</v>
      </c>
      <c r="F62" s="81" t="s">
        <v>625</v>
      </c>
      <c r="G62" s="165" t="s">
        <v>177</v>
      </c>
    </row>
    <row r="63" spans="1:7" ht="15.95" customHeight="1">
      <c r="A63" s="77">
        <v>67</v>
      </c>
      <c r="B63" s="107" t="s">
        <v>1209</v>
      </c>
      <c r="C63" s="75" t="s">
        <v>60</v>
      </c>
      <c r="D63" s="81" t="s">
        <v>622</v>
      </c>
      <c r="E63" s="84" t="s">
        <v>27</v>
      </c>
      <c r="F63" s="107" t="s">
        <v>299</v>
      </c>
      <c r="G63" s="307" t="s">
        <v>177</v>
      </c>
    </row>
    <row r="64" spans="1:7" ht="15.95" customHeight="1">
      <c r="A64" s="77">
        <v>68</v>
      </c>
      <c r="B64" s="87" t="s">
        <v>133</v>
      </c>
      <c r="C64" s="75" t="s">
        <v>60</v>
      </c>
      <c r="D64" s="81" t="s">
        <v>626</v>
      </c>
      <c r="E64" s="84" t="s">
        <v>27</v>
      </c>
      <c r="F64" s="107" t="s">
        <v>300</v>
      </c>
      <c r="G64" s="307" t="s">
        <v>177</v>
      </c>
    </row>
    <row r="65" spans="1:10" ht="15.95" customHeight="1">
      <c r="A65" s="77">
        <v>69</v>
      </c>
      <c r="B65" s="81" t="s">
        <v>424</v>
      </c>
      <c r="C65" s="76" t="s">
        <v>627</v>
      </c>
      <c r="D65" s="107" t="s">
        <v>626</v>
      </c>
      <c r="E65" s="308" t="s">
        <v>596</v>
      </c>
      <c r="F65" s="81" t="s">
        <v>628</v>
      </c>
      <c r="G65" s="165" t="s">
        <v>177</v>
      </c>
    </row>
    <row r="66" spans="1:10" ht="15.95" customHeight="1">
      <c r="A66" s="77">
        <v>70</v>
      </c>
      <c r="B66" s="81" t="s">
        <v>301</v>
      </c>
      <c r="C66" s="76" t="s">
        <v>302</v>
      </c>
      <c r="D66" s="107" t="s">
        <v>626</v>
      </c>
      <c r="E66" s="308" t="s">
        <v>596</v>
      </c>
      <c r="F66" s="81" t="s">
        <v>629</v>
      </c>
      <c r="G66" s="165" t="s">
        <v>177</v>
      </c>
    </row>
    <row r="67" spans="1:10" ht="15.95" customHeight="1">
      <c r="A67" s="77">
        <v>71</v>
      </c>
      <c r="B67" s="81" t="s">
        <v>303</v>
      </c>
      <c r="C67" s="76" t="s">
        <v>302</v>
      </c>
      <c r="D67" s="107" t="s">
        <v>626</v>
      </c>
      <c r="E67" s="308" t="s">
        <v>596</v>
      </c>
      <c r="F67" s="81" t="s">
        <v>630</v>
      </c>
      <c r="G67" s="165" t="s">
        <v>177</v>
      </c>
    </row>
    <row r="68" spans="1:10" ht="15.95" customHeight="1">
      <c r="A68" s="77">
        <v>72</v>
      </c>
      <c r="B68" s="81" t="s">
        <v>304</v>
      </c>
      <c r="C68" s="76" t="s">
        <v>305</v>
      </c>
      <c r="D68" s="81" t="s">
        <v>626</v>
      </c>
      <c r="E68" s="308" t="s">
        <v>596</v>
      </c>
      <c r="F68" s="81" t="s">
        <v>628</v>
      </c>
      <c r="G68" s="165" t="s">
        <v>177</v>
      </c>
    </row>
    <row r="69" spans="1:10" ht="15.95" customHeight="1">
      <c r="A69" s="77">
        <v>73</v>
      </c>
      <c r="B69" s="81" t="s">
        <v>306</v>
      </c>
      <c r="C69" s="78" t="s">
        <v>292</v>
      </c>
      <c r="D69" s="81" t="s">
        <v>626</v>
      </c>
      <c r="E69" s="308" t="s">
        <v>596</v>
      </c>
      <c r="F69" s="81" t="s">
        <v>631</v>
      </c>
      <c r="G69" s="165" t="s">
        <v>177</v>
      </c>
    </row>
    <row r="70" spans="1:10" ht="15.95" customHeight="1">
      <c r="A70" s="77">
        <v>74</v>
      </c>
      <c r="B70" s="81" t="s">
        <v>307</v>
      </c>
      <c r="C70" s="76" t="s">
        <v>308</v>
      </c>
      <c r="D70" s="81" t="s">
        <v>626</v>
      </c>
      <c r="E70" s="308" t="s">
        <v>596</v>
      </c>
      <c r="F70" s="81" t="s">
        <v>632</v>
      </c>
      <c r="G70" s="165" t="s">
        <v>177</v>
      </c>
    </row>
    <row r="71" spans="1:10" ht="15.95" customHeight="1">
      <c r="A71" s="77">
        <v>75</v>
      </c>
      <c r="B71" s="107" t="s">
        <v>132</v>
      </c>
      <c r="C71" s="75" t="s">
        <v>60</v>
      </c>
      <c r="D71" s="77" t="s">
        <v>25</v>
      </c>
      <c r="E71" s="84" t="s">
        <v>27</v>
      </c>
      <c r="F71" s="107" t="s">
        <v>131</v>
      </c>
      <c r="G71" s="307" t="s">
        <v>177</v>
      </c>
    </row>
    <row r="72" spans="1:10" ht="15.95" customHeight="1">
      <c r="A72" s="77">
        <v>76</v>
      </c>
      <c r="B72" s="107" t="s">
        <v>130</v>
      </c>
      <c r="C72" s="75" t="s">
        <v>60</v>
      </c>
      <c r="D72" s="77" t="s">
        <v>25</v>
      </c>
      <c r="E72" s="84" t="s">
        <v>27</v>
      </c>
      <c r="F72" s="107" t="s">
        <v>309</v>
      </c>
      <c r="G72" s="307" t="s">
        <v>177</v>
      </c>
    </row>
    <row r="73" spans="1:10" ht="15.95" customHeight="1">
      <c r="A73" s="77">
        <v>77</v>
      </c>
      <c r="B73" s="81" t="s">
        <v>421</v>
      </c>
      <c r="C73" s="76" t="s">
        <v>310</v>
      </c>
      <c r="D73" s="77" t="s">
        <v>25</v>
      </c>
      <c r="E73" s="308" t="s">
        <v>596</v>
      </c>
      <c r="F73" s="81" t="s">
        <v>404</v>
      </c>
      <c r="G73" s="165" t="s">
        <v>177</v>
      </c>
    </row>
    <row r="74" spans="1:10" ht="15.95" customHeight="1">
      <c r="A74" s="77">
        <v>78</v>
      </c>
      <c r="B74" s="81" t="s">
        <v>311</v>
      </c>
      <c r="C74" s="76" t="s">
        <v>911</v>
      </c>
      <c r="D74" s="77" t="s">
        <v>25</v>
      </c>
      <c r="E74" s="308" t="s">
        <v>596</v>
      </c>
      <c r="F74" s="81" t="s">
        <v>633</v>
      </c>
      <c r="G74" s="165" t="s">
        <v>177</v>
      </c>
      <c r="H74" s="371"/>
      <c r="I74" s="371"/>
      <c r="J74" s="371"/>
    </row>
    <row r="75" spans="1:10" ht="15.95" customHeight="1">
      <c r="A75" s="77">
        <v>79</v>
      </c>
      <c r="B75" s="81" t="s">
        <v>312</v>
      </c>
      <c r="C75" s="76" t="s">
        <v>911</v>
      </c>
      <c r="D75" s="77" t="s">
        <v>25</v>
      </c>
      <c r="E75" s="308" t="s">
        <v>595</v>
      </c>
      <c r="F75" s="81" t="s">
        <v>313</v>
      </c>
      <c r="G75" s="165" t="s">
        <v>177</v>
      </c>
    </row>
    <row r="76" spans="1:10" ht="15.95" customHeight="1">
      <c r="A76" s="77">
        <v>80</v>
      </c>
      <c r="B76" s="81" t="s">
        <v>314</v>
      </c>
      <c r="C76" s="76" t="s">
        <v>911</v>
      </c>
      <c r="D76" s="77" t="s">
        <v>25</v>
      </c>
      <c r="E76" s="308" t="s">
        <v>595</v>
      </c>
      <c r="F76" s="81" t="s">
        <v>313</v>
      </c>
      <c r="G76" s="165" t="s">
        <v>177</v>
      </c>
    </row>
    <row r="77" spans="1:10" ht="15.95" customHeight="1">
      <c r="A77" s="77">
        <v>81</v>
      </c>
      <c r="B77" s="81" t="s">
        <v>315</v>
      </c>
      <c r="C77" s="76" t="s">
        <v>911</v>
      </c>
      <c r="D77" s="77" t="s">
        <v>25</v>
      </c>
      <c r="E77" s="308" t="s">
        <v>595</v>
      </c>
      <c r="F77" s="81" t="s">
        <v>313</v>
      </c>
      <c r="G77" s="165" t="s">
        <v>177</v>
      </c>
    </row>
    <row r="78" spans="1:10" ht="15.95" customHeight="1">
      <c r="A78" s="77">
        <v>82</v>
      </c>
      <c r="B78" s="81" t="s">
        <v>634</v>
      </c>
      <c r="C78" s="76" t="s">
        <v>912</v>
      </c>
      <c r="D78" s="77" t="s">
        <v>25</v>
      </c>
      <c r="E78" s="308" t="s">
        <v>595</v>
      </c>
      <c r="F78" s="81" t="s">
        <v>635</v>
      </c>
      <c r="G78" s="165" t="s">
        <v>177</v>
      </c>
    </row>
    <row r="79" spans="1:10" ht="15.95" customHeight="1">
      <c r="A79" s="77">
        <v>83</v>
      </c>
      <c r="B79" s="81" t="s">
        <v>636</v>
      </c>
      <c r="C79" s="76" t="s">
        <v>955</v>
      </c>
      <c r="D79" s="77" t="s">
        <v>25</v>
      </c>
      <c r="E79" s="308" t="s">
        <v>595</v>
      </c>
      <c r="F79" s="81" t="s">
        <v>637</v>
      </c>
      <c r="G79" s="165" t="s">
        <v>177</v>
      </c>
    </row>
    <row r="80" spans="1:10" ht="15.95" customHeight="1">
      <c r="A80" s="77">
        <v>84</v>
      </c>
      <c r="B80" s="82" t="s">
        <v>316</v>
      </c>
      <c r="C80" s="76" t="s">
        <v>955</v>
      </c>
      <c r="D80" s="77" t="s">
        <v>25</v>
      </c>
      <c r="E80" s="308" t="s">
        <v>596</v>
      </c>
      <c r="F80" s="81" t="s">
        <v>317</v>
      </c>
      <c r="G80" s="165" t="s">
        <v>177</v>
      </c>
    </row>
    <row r="81" spans="1:7" ht="15.95" customHeight="1">
      <c r="A81" s="77">
        <v>85</v>
      </c>
      <c r="B81" s="82" t="s">
        <v>318</v>
      </c>
      <c r="C81" s="76" t="s">
        <v>955</v>
      </c>
      <c r="D81" s="77" t="s">
        <v>25</v>
      </c>
      <c r="E81" s="308" t="s">
        <v>596</v>
      </c>
      <c r="F81" s="81" t="s">
        <v>638</v>
      </c>
      <c r="G81" s="165" t="s">
        <v>177</v>
      </c>
    </row>
    <row r="82" spans="1:7" ht="15.95" customHeight="1">
      <c r="A82" s="77">
        <v>86</v>
      </c>
      <c r="B82" s="81" t="s">
        <v>319</v>
      </c>
      <c r="C82" s="76" t="s">
        <v>955</v>
      </c>
      <c r="D82" s="77" t="s">
        <v>25</v>
      </c>
      <c r="E82" s="308" t="s">
        <v>595</v>
      </c>
      <c r="F82" s="81" t="s">
        <v>639</v>
      </c>
      <c r="G82" s="165" t="s">
        <v>177</v>
      </c>
    </row>
    <row r="83" spans="1:7" ht="15.95" customHeight="1">
      <c r="A83" s="77">
        <v>87</v>
      </c>
      <c r="B83" s="81" t="s">
        <v>320</v>
      </c>
      <c r="C83" s="76" t="s">
        <v>356</v>
      </c>
      <c r="D83" s="107" t="s">
        <v>321</v>
      </c>
      <c r="E83" s="308" t="s">
        <v>596</v>
      </c>
      <c r="F83" s="81" t="s">
        <v>321</v>
      </c>
      <c r="G83" s="165" t="s">
        <v>177</v>
      </c>
    </row>
    <row r="84" spans="1:7" ht="15.95" customHeight="1">
      <c r="A84" s="77">
        <v>88</v>
      </c>
      <c r="B84" s="81" t="s">
        <v>322</v>
      </c>
      <c r="C84" s="76" t="s">
        <v>356</v>
      </c>
      <c r="D84" s="107" t="s">
        <v>321</v>
      </c>
      <c r="E84" s="84" t="s">
        <v>20</v>
      </c>
      <c r="F84" s="81" t="s">
        <v>640</v>
      </c>
      <c r="G84" s="165" t="s">
        <v>177</v>
      </c>
    </row>
    <row r="85" spans="1:7" ht="15.95" customHeight="1">
      <c r="A85" s="77">
        <v>89</v>
      </c>
      <c r="B85" s="81" t="s">
        <v>323</v>
      </c>
      <c r="C85" s="76" t="s">
        <v>324</v>
      </c>
      <c r="D85" s="107" t="s">
        <v>321</v>
      </c>
      <c r="E85" s="308" t="s">
        <v>596</v>
      </c>
      <c r="F85" s="81" t="s">
        <v>321</v>
      </c>
      <c r="G85" s="165" t="s">
        <v>177</v>
      </c>
    </row>
    <row r="86" spans="1:7" ht="15.95" customHeight="1">
      <c r="A86" s="77">
        <v>90</v>
      </c>
      <c r="B86" s="81" t="s">
        <v>325</v>
      </c>
      <c r="C86" s="76" t="s">
        <v>955</v>
      </c>
      <c r="D86" s="107" t="s">
        <v>321</v>
      </c>
      <c r="E86" s="308" t="s">
        <v>595</v>
      </c>
      <c r="F86" s="81" t="s">
        <v>321</v>
      </c>
      <c r="G86" s="165" t="s">
        <v>177</v>
      </c>
    </row>
    <row r="87" spans="1:7" ht="15.95" customHeight="1">
      <c r="A87" s="77">
        <v>91</v>
      </c>
      <c r="B87" s="81" t="s">
        <v>129</v>
      </c>
      <c r="C87" s="76" t="s">
        <v>128</v>
      </c>
      <c r="D87" s="107" t="s">
        <v>597</v>
      </c>
      <c r="E87" s="308" t="s">
        <v>20</v>
      </c>
      <c r="F87" s="81" t="s">
        <v>127</v>
      </c>
      <c r="G87" s="165" t="s">
        <v>177</v>
      </c>
    </row>
    <row r="88" spans="1:7" ht="15.95" customHeight="1">
      <c r="A88" s="77">
        <v>92</v>
      </c>
      <c r="B88" s="81" t="s">
        <v>326</v>
      </c>
      <c r="C88" s="76" t="s">
        <v>641</v>
      </c>
      <c r="D88" s="81" t="s">
        <v>28</v>
      </c>
      <c r="E88" s="308" t="s">
        <v>596</v>
      </c>
      <c r="F88" s="81" t="s">
        <v>327</v>
      </c>
      <c r="G88" s="165" t="s">
        <v>177</v>
      </c>
    </row>
    <row r="89" spans="1:7" ht="15.95" customHeight="1">
      <c r="A89" s="77">
        <v>93</v>
      </c>
      <c r="B89" s="81" t="s">
        <v>422</v>
      </c>
      <c r="C89" s="76" t="s">
        <v>405</v>
      </c>
      <c r="D89" s="81" t="s">
        <v>28</v>
      </c>
      <c r="E89" s="308" t="s">
        <v>27</v>
      </c>
      <c r="F89" s="81" t="s">
        <v>406</v>
      </c>
      <c r="G89" s="165" t="s">
        <v>177</v>
      </c>
    </row>
    <row r="90" spans="1:7" ht="15.95" customHeight="1">
      <c r="A90" s="77">
        <v>94</v>
      </c>
      <c r="B90" s="81" t="s">
        <v>328</v>
      </c>
      <c r="C90" s="76" t="s">
        <v>329</v>
      </c>
      <c r="D90" s="81" t="s">
        <v>28</v>
      </c>
      <c r="E90" s="308" t="s">
        <v>596</v>
      </c>
      <c r="F90" s="81" t="s">
        <v>327</v>
      </c>
      <c r="G90" s="165" t="s">
        <v>177</v>
      </c>
    </row>
    <row r="91" spans="1:7" ht="15.95" customHeight="1">
      <c r="A91" s="77">
        <v>95</v>
      </c>
      <c r="B91" s="81" t="s">
        <v>330</v>
      </c>
      <c r="C91" s="76" t="s">
        <v>913</v>
      </c>
      <c r="D91" s="81" t="s">
        <v>28</v>
      </c>
      <c r="E91" s="308" t="s">
        <v>596</v>
      </c>
      <c r="F91" s="81" t="s">
        <v>327</v>
      </c>
      <c r="G91" s="165" t="s">
        <v>177</v>
      </c>
    </row>
    <row r="92" spans="1:7" ht="15.95" customHeight="1">
      <c r="A92" s="77">
        <v>96</v>
      </c>
      <c r="B92" s="81" t="s">
        <v>331</v>
      </c>
      <c r="C92" s="76" t="s">
        <v>955</v>
      </c>
      <c r="D92" s="81" t="s">
        <v>28</v>
      </c>
      <c r="E92" s="308" t="s">
        <v>595</v>
      </c>
      <c r="F92" s="81" t="s">
        <v>332</v>
      </c>
      <c r="G92" s="165" t="s">
        <v>177</v>
      </c>
    </row>
    <row r="93" spans="1:7" ht="15.95" customHeight="1">
      <c r="A93" s="77">
        <v>97</v>
      </c>
      <c r="B93" s="81" t="s">
        <v>333</v>
      </c>
      <c r="C93" s="76" t="s">
        <v>955</v>
      </c>
      <c r="D93" s="81" t="s">
        <v>28</v>
      </c>
      <c r="E93" s="308" t="s">
        <v>595</v>
      </c>
      <c r="F93" s="81" t="s">
        <v>332</v>
      </c>
      <c r="G93" s="165" t="s">
        <v>177</v>
      </c>
    </row>
    <row r="94" spans="1:7" ht="15.95" customHeight="1">
      <c r="A94" s="77">
        <v>99</v>
      </c>
      <c r="B94" s="107" t="s">
        <v>126</v>
      </c>
      <c r="C94" s="75" t="s">
        <v>914</v>
      </c>
      <c r="D94" s="81" t="s">
        <v>597</v>
      </c>
      <c r="E94" s="84" t="s">
        <v>20</v>
      </c>
      <c r="F94" s="107" t="s">
        <v>120</v>
      </c>
      <c r="G94" s="307" t="s">
        <v>177</v>
      </c>
    </row>
    <row r="95" spans="1:7" ht="15.95" customHeight="1">
      <c r="A95" s="77">
        <v>100</v>
      </c>
      <c r="B95" s="81" t="s">
        <v>335</v>
      </c>
      <c r="C95" s="76" t="s">
        <v>915</v>
      </c>
      <c r="D95" s="81" t="s">
        <v>597</v>
      </c>
      <c r="E95" s="308" t="s">
        <v>20</v>
      </c>
      <c r="F95" s="81" t="s">
        <v>334</v>
      </c>
      <c r="G95" s="165" t="s">
        <v>177</v>
      </c>
    </row>
    <row r="96" spans="1:7" ht="15.95" customHeight="1">
      <c r="A96" s="77">
        <v>101</v>
      </c>
      <c r="B96" s="81" t="s">
        <v>125</v>
      </c>
      <c r="C96" s="76" t="s">
        <v>916</v>
      </c>
      <c r="D96" s="81" t="s">
        <v>597</v>
      </c>
      <c r="E96" s="308" t="s">
        <v>20</v>
      </c>
      <c r="F96" s="81" t="s">
        <v>120</v>
      </c>
      <c r="G96" s="165" t="s">
        <v>177</v>
      </c>
    </row>
    <row r="97" spans="1:7" ht="15.95" customHeight="1">
      <c r="A97" s="77">
        <v>102</v>
      </c>
      <c r="B97" s="81" t="s">
        <v>124</v>
      </c>
      <c r="C97" s="76" t="s">
        <v>916</v>
      </c>
      <c r="D97" s="81" t="s">
        <v>597</v>
      </c>
      <c r="E97" s="308" t="s">
        <v>20</v>
      </c>
      <c r="F97" s="81" t="s">
        <v>120</v>
      </c>
      <c r="G97" s="165" t="s">
        <v>177</v>
      </c>
    </row>
    <row r="98" spans="1:7" ht="15.95" customHeight="1">
      <c r="A98" s="77">
        <v>103</v>
      </c>
      <c r="B98" s="81" t="s">
        <v>123</v>
      </c>
      <c r="C98" s="76" t="s">
        <v>916</v>
      </c>
      <c r="D98" s="81" t="s">
        <v>597</v>
      </c>
      <c r="E98" s="308" t="s">
        <v>20</v>
      </c>
      <c r="F98" s="81" t="s">
        <v>120</v>
      </c>
      <c r="G98" s="165" t="s">
        <v>177</v>
      </c>
    </row>
    <row r="99" spans="1:7" ht="15.95" customHeight="1">
      <c r="A99" s="77">
        <v>104</v>
      </c>
      <c r="B99" s="107" t="s">
        <v>122</v>
      </c>
      <c r="C99" s="75" t="s">
        <v>336</v>
      </c>
      <c r="D99" s="81" t="s">
        <v>597</v>
      </c>
      <c r="E99" s="84" t="s">
        <v>20</v>
      </c>
      <c r="F99" s="107" t="s">
        <v>337</v>
      </c>
      <c r="G99" s="307" t="s">
        <v>177</v>
      </c>
    </row>
    <row r="100" spans="1:7" ht="15.95" customHeight="1">
      <c r="A100" s="77">
        <v>105</v>
      </c>
      <c r="B100" s="82" t="s">
        <v>338</v>
      </c>
      <c r="C100" s="78" t="s">
        <v>339</v>
      </c>
      <c r="D100" s="81" t="s">
        <v>597</v>
      </c>
      <c r="E100" s="308" t="s">
        <v>20</v>
      </c>
      <c r="F100" s="81" t="s">
        <v>120</v>
      </c>
      <c r="G100" s="165" t="s">
        <v>177</v>
      </c>
    </row>
    <row r="101" spans="1:7" ht="15.95" customHeight="1">
      <c r="A101" s="77">
        <v>106</v>
      </c>
      <c r="B101" s="107" t="s">
        <v>340</v>
      </c>
      <c r="C101" s="75" t="s">
        <v>917</v>
      </c>
      <c r="D101" s="81" t="s">
        <v>597</v>
      </c>
      <c r="E101" s="84" t="s">
        <v>20</v>
      </c>
      <c r="F101" s="107" t="s">
        <v>120</v>
      </c>
      <c r="G101" s="307" t="s">
        <v>177</v>
      </c>
    </row>
    <row r="102" spans="1:7" ht="15.95" customHeight="1">
      <c r="A102" s="77">
        <v>107</v>
      </c>
      <c r="B102" s="107" t="s">
        <v>468</v>
      </c>
      <c r="C102" s="75" t="s">
        <v>469</v>
      </c>
      <c r="D102" s="81" t="s">
        <v>597</v>
      </c>
      <c r="E102" s="84" t="s">
        <v>20</v>
      </c>
      <c r="F102" s="107" t="s">
        <v>121</v>
      </c>
      <c r="G102" s="307" t="s">
        <v>177</v>
      </c>
    </row>
    <row r="103" spans="1:7" ht="15.95" customHeight="1">
      <c r="A103" s="77">
        <v>108</v>
      </c>
      <c r="B103" s="107" t="s">
        <v>341</v>
      </c>
      <c r="C103" s="75" t="s">
        <v>470</v>
      </c>
      <c r="D103" s="81" t="s">
        <v>597</v>
      </c>
      <c r="E103" s="84" t="s">
        <v>20</v>
      </c>
      <c r="F103" s="107" t="s">
        <v>120</v>
      </c>
      <c r="G103" s="307" t="s">
        <v>177</v>
      </c>
    </row>
    <row r="104" spans="1:7" ht="15.95" customHeight="1">
      <c r="A104" s="77">
        <v>109</v>
      </c>
      <c r="B104" s="82" t="s">
        <v>342</v>
      </c>
      <c r="C104" s="78" t="s">
        <v>918</v>
      </c>
      <c r="D104" s="81" t="s">
        <v>597</v>
      </c>
      <c r="E104" s="308" t="s">
        <v>20</v>
      </c>
      <c r="F104" s="81" t="s">
        <v>120</v>
      </c>
      <c r="G104" s="165" t="s">
        <v>177</v>
      </c>
    </row>
    <row r="105" spans="1:7" ht="15.95" customHeight="1">
      <c r="A105" s="77">
        <v>110</v>
      </c>
      <c r="B105" s="81" t="s">
        <v>445</v>
      </c>
      <c r="C105" s="76" t="s">
        <v>239</v>
      </c>
      <c r="D105" s="81" t="s">
        <v>597</v>
      </c>
      <c r="E105" s="308" t="s">
        <v>595</v>
      </c>
      <c r="F105" s="81" t="s">
        <v>343</v>
      </c>
      <c r="G105" s="165" t="s">
        <v>177</v>
      </c>
    </row>
    <row r="106" spans="1:7" ht="15.95" customHeight="1">
      <c r="A106" s="77">
        <v>111</v>
      </c>
      <c r="B106" s="81" t="s">
        <v>446</v>
      </c>
      <c r="C106" s="76" t="s">
        <v>239</v>
      </c>
      <c r="D106" s="81" t="s">
        <v>597</v>
      </c>
      <c r="E106" s="308" t="s">
        <v>595</v>
      </c>
      <c r="F106" s="81" t="s">
        <v>343</v>
      </c>
      <c r="G106" s="165" t="s">
        <v>177</v>
      </c>
    </row>
    <row r="107" spans="1:7" ht="15.95" customHeight="1">
      <c r="A107" s="77">
        <v>112</v>
      </c>
      <c r="B107" s="81" t="s">
        <v>344</v>
      </c>
      <c r="C107" s="76" t="s">
        <v>919</v>
      </c>
      <c r="D107" s="81" t="s">
        <v>597</v>
      </c>
      <c r="E107" s="84" t="s">
        <v>20</v>
      </c>
      <c r="F107" s="81" t="s">
        <v>642</v>
      </c>
      <c r="G107" s="165" t="s">
        <v>177</v>
      </c>
    </row>
    <row r="108" spans="1:7" ht="15.95" customHeight="1">
      <c r="A108" s="77">
        <v>114</v>
      </c>
      <c r="B108" s="82" t="s">
        <v>345</v>
      </c>
      <c r="C108" s="78" t="s">
        <v>346</v>
      </c>
      <c r="D108" s="77" t="s">
        <v>25</v>
      </c>
      <c r="E108" s="308" t="s">
        <v>596</v>
      </c>
      <c r="F108" s="81" t="s">
        <v>643</v>
      </c>
      <c r="G108" s="165" t="s">
        <v>177</v>
      </c>
    </row>
    <row r="109" spans="1:7" ht="15.95" customHeight="1">
      <c r="A109" s="77">
        <v>115</v>
      </c>
      <c r="B109" s="82" t="s">
        <v>347</v>
      </c>
      <c r="C109" s="161" t="s">
        <v>644</v>
      </c>
      <c r="D109" s="83" t="s">
        <v>23</v>
      </c>
      <c r="E109" s="84" t="s">
        <v>20</v>
      </c>
      <c r="F109" s="81" t="s">
        <v>348</v>
      </c>
      <c r="G109" s="165" t="s">
        <v>178</v>
      </c>
    </row>
    <row r="110" spans="1:7" ht="15.95" customHeight="1">
      <c r="A110" s="77">
        <v>116</v>
      </c>
      <c r="B110" s="82" t="s">
        <v>425</v>
      </c>
      <c r="C110" s="161" t="s">
        <v>644</v>
      </c>
      <c r="D110" s="81" t="s">
        <v>618</v>
      </c>
      <c r="E110" s="84" t="s">
        <v>20</v>
      </c>
      <c r="F110" s="81" t="s">
        <v>349</v>
      </c>
      <c r="G110" s="165" t="s">
        <v>178</v>
      </c>
    </row>
    <row r="111" spans="1:7" ht="15.95" customHeight="1">
      <c r="A111" s="77">
        <v>117</v>
      </c>
      <c r="B111" s="82" t="s">
        <v>119</v>
      </c>
      <c r="C111" s="161" t="s">
        <v>644</v>
      </c>
      <c r="D111" s="81" t="s">
        <v>92</v>
      </c>
      <c r="E111" s="84" t="s">
        <v>20</v>
      </c>
      <c r="F111" s="81" t="s">
        <v>350</v>
      </c>
      <c r="G111" s="165" t="s">
        <v>178</v>
      </c>
    </row>
    <row r="112" spans="1:7" ht="15.95" customHeight="1">
      <c r="A112" s="77">
        <v>119</v>
      </c>
      <c r="B112" s="82" t="s">
        <v>426</v>
      </c>
      <c r="C112" s="161" t="s">
        <v>644</v>
      </c>
      <c r="D112" s="81" t="s">
        <v>618</v>
      </c>
      <c r="E112" s="84" t="s">
        <v>20</v>
      </c>
      <c r="F112" s="81" t="s">
        <v>351</v>
      </c>
      <c r="G112" s="165" t="s">
        <v>178</v>
      </c>
    </row>
    <row r="113" spans="1:7" ht="15.95" customHeight="1">
      <c r="A113" s="77">
        <v>120</v>
      </c>
      <c r="B113" s="82" t="s">
        <v>645</v>
      </c>
      <c r="C113" s="161" t="s">
        <v>644</v>
      </c>
      <c r="D113" s="81" t="s">
        <v>618</v>
      </c>
      <c r="E113" s="84" t="s">
        <v>20</v>
      </c>
      <c r="F113" s="81" t="s">
        <v>352</v>
      </c>
      <c r="G113" s="165" t="s">
        <v>178</v>
      </c>
    </row>
    <row r="114" spans="1:7" ht="15.95" customHeight="1">
      <c r="A114" s="77">
        <v>122</v>
      </c>
      <c r="B114" s="82" t="s">
        <v>353</v>
      </c>
      <c r="C114" s="78" t="s">
        <v>646</v>
      </c>
      <c r="D114" s="81" t="s">
        <v>609</v>
      </c>
      <c r="E114" s="84" t="s">
        <v>20</v>
      </c>
      <c r="F114" s="81" t="s">
        <v>354</v>
      </c>
      <c r="G114" s="165" t="s">
        <v>177</v>
      </c>
    </row>
    <row r="115" spans="1:7" ht="15.95" customHeight="1">
      <c r="A115" s="77">
        <v>123</v>
      </c>
      <c r="B115" s="82" t="s">
        <v>118</v>
      </c>
      <c r="C115" s="76" t="s">
        <v>919</v>
      </c>
      <c r="D115" s="82" t="s">
        <v>28</v>
      </c>
      <c r="E115" s="85" t="s">
        <v>647</v>
      </c>
      <c r="F115" s="81" t="s">
        <v>648</v>
      </c>
      <c r="G115" s="165" t="s">
        <v>177</v>
      </c>
    </row>
    <row r="116" spans="1:7" ht="15.95" customHeight="1">
      <c r="A116" s="77">
        <v>124</v>
      </c>
      <c r="B116" s="82" t="s">
        <v>355</v>
      </c>
      <c r="C116" s="78" t="s">
        <v>356</v>
      </c>
      <c r="D116" s="82" t="s">
        <v>21</v>
      </c>
      <c r="E116" s="85" t="s">
        <v>20</v>
      </c>
      <c r="F116" s="81" t="s">
        <v>117</v>
      </c>
      <c r="G116" s="165" t="s">
        <v>177</v>
      </c>
    </row>
    <row r="117" spans="1:7" ht="15.95" customHeight="1">
      <c r="A117" s="77">
        <v>125</v>
      </c>
      <c r="B117" s="82" t="s">
        <v>357</v>
      </c>
      <c r="C117" s="78" t="s">
        <v>504</v>
      </c>
      <c r="D117" s="77" t="s">
        <v>25</v>
      </c>
      <c r="E117" s="85" t="s">
        <v>27</v>
      </c>
      <c r="F117" s="81" t="s">
        <v>116</v>
      </c>
      <c r="G117" s="165" t="s">
        <v>177</v>
      </c>
    </row>
    <row r="118" spans="1:7" ht="15.95" customHeight="1">
      <c r="A118" s="77">
        <v>126</v>
      </c>
      <c r="B118" s="82" t="s">
        <v>115</v>
      </c>
      <c r="C118" s="78" t="s">
        <v>292</v>
      </c>
      <c r="D118" s="82" t="s">
        <v>114</v>
      </c>
      <c r="E118" s="85" t="s">
        <v>647</v>
      </c>
      <c r="F118" s="81" t="s">
        <v>649</v>
      </c>
      <c r="G118" s="165" t="s">
        <v>177</v>
      </c>
    </row>
    <row r="119" spans="1:7" ht="15.95" customHeight="1">
      <c r="A119" s="77">
        <v>127</v>
      </c>
      <c r="B119" s="82" t="s">
        <v>358</v>
      </c>
      <c r="C119" s="76" t="s">
        <v>919</v>
      </c>
      <c r="D119" s="82" t="s">
        <v>23</v>
      </c>
      <c r="E119" s="85" t="s">
        <v>27</v>
      </c>
      <c r="F119" s="81" t="s">
        <v>359</v>
      </c>
      <c r="G119" s="165" t="s">
        <v>178</v>
      </c>
    </row>
    <row r="120" spans="1:7" ht="15.95" customHeight="1">
      <c r="A120" s="77">
        <v>128</v>
      </c>
      <c r="B120" s="82" t="s">
        <v>650</v>
      </c>
      <c r="C120" s="78" t="s">
        <v>651</v>
      </c>
      <c r="D120" s="81" t="s">
        <v>43</v>
      </c>
      <c r="E120" s="85" t="s">
        <v>596</v>
      </c>
      <c r="F120" s="81" t="s">
        <v>113</v>
      </c>
      <c r="G120" s="165" t="s">
        <v>177</v>
      </c>
    </row>
    <row r="121" spans="1:7" ht="15.95" customHeight="1">
      <c r="A121" s="77">
        <v>130</v>
      </c>
      <c r="B121" s="82" t="s">
        <v>652</v>
      </c>
      <c r="C121" s="78" t="s">
        <v>653</v>
      </c>
      <c r="D121" s="82" t="s">
        <v>23</v>
      </c>
      <c r="E121" s="85" t="s">
        <v>27</v>
      </c>
      <c r="F121" s="81" t="s">
        <v>112</v>
      </c>
      <c r="G121" s="165" t="s">
        <v>178</v>
      </c>
    </row>
    <row r="122" spans="1:7" ht="15.95" customHeight="1">
      <c r="A122" s="77">
        <v>131</v>
      </c>
      <c r="B122" s="82" t="s">
        <v>654</v>
      </c>
      <c r="C122" s="78" t="s">
        <v>653</v>
      </c>
      <c r="D122" s="77" t="s">
        <v>25</v>
      </c>
      <c r="E122" s="85" t="s">
        <v>27</v>
      </c>
      <c r="F122" s="81" t="s">
        <v>111</v>
      </c>
      <c r="G122" s="165" t="s">
        <v>177</v>
      </c>
    </row>
    <row r="123" spans="1:7" ht="15.95" customHeight="1">
      <c r="A123" s="77">
        <v>132</v>
      </c>
      <c r="B123" s="82" t="s">
        <v>110</v>
      </c>
      <c r="C123" s="78" t="s">
        <v>624</v>
      </c>
      <c r="D123" s="82" t="s">
        <v>622</v>
      </c>
      <c r="E123" s="85" t="s">
        <v>20</v>
      </c>
      <c r="F123" s="81" t="s">
        <v>109</v>
      </c>
      <c r="G123" s="165" t="s">
        <v>177</v>
      </c>
    </row>
    <row r="124" spans="1:7" ht="15.95" customHeight="1">
      <c r="A124" s="77">
        <v>133</v>
      </c>
      <c r="B124" s="82" t="s">
        <v>108</v>
      </c>
      <c r="C124" s="78" t="s">
        <v>920</v>
      </c>
      <c r="D124" s="82" t="s">
        <v>23</v>
      </c>
      <c r="E124" s="85" t="s">
        <v>647</v>
      </c>
      <c r="F124" s="81" t="s">
        <v>655</v>
      </c>
      <c r="G124" s="165" t="s">
        <v>178</v>
      </c>
    </row>
    <row r="125" spans="1:7" ht="15.95" customHeight="1">
      <c r="A125" s="77">
        <v>134</v>
      </c>
      <c r="B125" s="82" t="s">
        <v>656</v>
      </c>
      <c r="C125" s="78" t="s">
        <v>360</v>
      </c>
      <c r="D125" s="81" t="s">
        <v>43</v>
      </c>
      <c r="E125" s="85" t="s">
        <v>27</v>
      </c>
      <c r="F125" s="81" t="s">
        <v>107</v>
      </c>
      <c r="G125" s="165" t="s">
        <v>177</v>
      </c>
    </row>
    <row r="126" spans="1:7" ht="15.95" customHeight="1">
      <c r="A126" s="77">
        <v>135</v>
      </c>
      <c r="B126" s="82" t="s">
        <v>361</v>
      </c>
      <c r="C126" s="78" t="s">
        <v>921</v>
      </c>
      <c r="D126" s="78" t="s">
        <v>21</v>
      </c>
      <c r="E126" s="85" t="s">
        <v>20</v>
      </c>
      <c r="F126" s="76" t="s">
        <v>657</v>
      </c>
      <c r="G126" s="163" t="s">
        <v>177</v>
      </c>
    </row>
    <row r="127" spans="1:7" ht="15.95" customHeight="1">
      <c r="A127" s="77">
        <v>136</v>
      </c>
      <c r="B127" s="82" t="s">
        <v>106</v>
      </c>
      <c r="C127" s="78" t="s">
        <v>362</v>
      </c>
      <c r="D127" s="82" t="s">
        <v>40</v>
      </c>
      <c r="E127" s="85" t="s">
        <v>27</v>
      </c>
      <c r="F127" s="81" t="s">
        <v>105</v>
      </c>
      <c r="G127" s="165" t="s">
        <v>177</v>
      </c>
    </row>
    <row r="128" spans="1:7" ht="15.95" customHeight="1">
      <c r="A128" s="77">
        <v>137</v>
      </c>
      <c r="B128" s="78" t="s">
        <v>363</v>
      </c>
      <c r="C128" s="78" t="s">
        <v>658</v>
      </c>
      <c r="D128" s="78" t="s">
        <v>40</v>
      </c>
      <c r="E128" s="86" t="s">
        <v>27</v>
      </c>
      <c r="F128" s="76" t="s">
        <v>659</v>
      </c>
      <c r="G128" s="163" t="s">
        <v>177</v>
      </c>
    </row>
    <row r="129" spans="1:7" ht="15.95" customHeight="1">
      <c r="A129" s="77">
        <v>138</v>
      </c>
      <c r="B129" s="82" t="s">
        <v>364</v>
      </c>
      <c r="C129" s="78" t="s">
        <v>346</v>
      </c>
      <c r="D129" s="77" t="s">
        <v>25</v>
      </c>
      <c r="E129" s="85" t="s">
        <v>579</v>
      </c>
      <c r="F129" s="76" t="s">
        <v>104</v>
      </c>
      <c r="G129" s="163" t="s">
        <v>177</v>
      </c>
    </row>
    <row r="130" spans="1:7" ht="15.95" customHeight="1">
      <c r="A130" s="77">
        <v>139</v>
      </c>
      <c r="B130" s="82" t="s">
        <v>365</v>
      </c>
      <c r="C130" s="78" t="s">
        <v>346</v>
      </c>
      <c r="D130" s="77" t="s">
        <v>25</v>
      </c>
      <c r="E130" s="85" t="s">
        <v>579</v>
      </c>
      <c r="F130" s="76" t="s">
        <v>103</v>
      </c>
      <c r="G130" s="163" t="s">
        <v>177</v>
      </c>
    </row>
    <row r="131" spans="1:7" ht="15.95" customHeight="1">
      <c r="A131" s="77">
        <v>141</v>
      </c>
      <c r="B131" s="82" t="s">
        <v>1028</v>
      </c>
      <c r="C131" s="82" t="s">
        <v>1047</v>
      </c>
      <c r="D131" s="81" t="s">
        <v>597</v>
      </c>
      <c r="E131" s="84" t="s">
        <v>660</v>
      </c>
      <c r="F131" s="81" t="s">
        <v>1029</v>
      </c>
      <c r="G131" s="165" t="s">
        <v>177</v>
      </c>
    </row>
    <row r="132" spans="1:7" ht="15.95" customHeight="1">
      <c r="A132" s="77">
        <v>142</v>
      </c>
      <c r="B132" s="82" t="s">
        <v>427</v>
      </c>
      <c r="C132" s="78" t="s">
        <v>471</v>
      </c>
      <c r="D132" s="77" t="s">
        <v>25</v>
      </c>
      <c r="E132" s="85" t="s">
        <v>647</v>
      </c>
      <c r="F132" s="81" t="s">
        <v>102</v>
      </c>
      <c r="G132" s="165" t="s">
        <v>179</v>
      </c>
    </row>
    <row r="133" spans="1:7" ht="15.95" customHeight="1">
      <c r="A133" s="77">
        <v>143</v>
      </c>
      <c r="B133" s="82" t="s">
        <v>428</v>
      </c>
      <c r="C133" s="78" t="s">
        <v>24</v>
      </c>
      <c r="D133" s="77" t="s">
        <v>25</v>
      </c>
      <c r="E133" s="85" t="s">
        <v>647</v>
      </c>
      <c r="F133" s="81" t="s">
        <v>101</v>
      </c>
      <c r="G133" s="165" t="s">
        <v>177</v>
      </c>
    </row>
    <row r="134" spans="1:7" ht="15.95" customHeight="1">
      <c r="A134" s="77">
        <v>144</v>
      </c>
      <c r="B134" s="82" t="s">
        <v>472</v>
      </c>
      <c r="C134" s="78" t="s">
        <v>661</v>
      </c>
      <c r="D134" s="77" t="s">
        <v>25</v>
      </c>
      <c r="E134" s="85" t="s">
        <v>660</v>
      </c>
      <c r="F134" s="81" t="s">
        <v>100</v>
      </c>
      <c r="G134" s="165" t="s">
        <v>177</v>
      </c>
    </row>
    <row r="135" spans="1:7" ht="15.95" customHeight="1">
      <c r="A135" s="77">
        <v>145</v>
      </c>
      <c r="B135" s="82" t="s">
        <v>99</v>
      </c>
      <c r="C135" s="78" t="s">
        <v>366</v>
      </c>
      <c r="D135" s="82" t="s">
        <v>74</v>
      </c>
      <c r="E135" s="85" t="s">
        <v>660</v>
      </c>
      <c r="F135" s="81" t="s">
        <v>662</v>
      </c>
      <c r="G135" s="165" t="s">
        <v>177</v>
      </c>
    </row>
    <row r="136" spans="1:7" ht="15.95" customHeight="1">
      <c r="A136" s="77">
        <v>146</v>
      </c>
      <c r="B136" s="82" t="s">
        <v>663</v>
      </c>
      <c r="C136" s="76" t="s">
        <v>367</v>
      </c>
      <c r="D136" s="82" t="s">
        <v>28</v>
      </c>
      <c r="E136" s="85" t="s">
        <v>27</v>
      </c>
      <c r="F136" s="81" t="s">
        <v>664</v>
      </c>
      <c r="G136" s="165" t="s">
        <v>177</v>
      </c>
    </row>
    <row r="137" spans="1:7" ht="15.95" customHeight="1">
      <c r="A137" s="77">
        <v>147</v>
      </c>
      <c r="B137" s="82" t="s">
        <v>368</v>
      </c>
      <c r="C137" s="76" t="s">
        <v>367</v>
      </c>
      <c r="D137" s="82" t="s">
        <v>28</v>
      </c>
      <c r="E137" s="85" t="s">
        <v>27</v>
      </c>
      <c r="F137" s="81" t="s">
        <v>98</v>
      </c>
      <c r="G137" s="165" t="s">
        <v>177</v>
      </c>
    </row>
    <row r="138" spans="1:7" ht="15.95" customHeight="1">
      <c r="A138" s="77">
        <v>148</v>
      </c>
      <c r="B138" s="82" t="s">
        <v>665</v>
      </c>
      <c r="C138" s="76" t="s">
        <v>367</v>
      </c>
      <c r="D138" s="77" t="s">
        <v>25</v>
      </c>
      <c r="E138" s="85" t="s">
        <v>27</v>
      </c>
      <c r="F138" s="81" t="s">
        <v>666</v>
      </c>
      <c r="G138" s="165" t="s">
        <v>177</v>
      </c>
    </row>
    <row r="139" spans="1:7" ht="15.95" customHeight="1">
      <c r="A139" s="77">
        <v>149</v>
      </c>
      <c r="B139" s="82" t="s">
        <v>667</v>
      </c>
      <c r="C139" s="166" t="s">
        <v>668</v>
      </c>
      <c r="D139" s="77" t="s">
        <v>25</v>
      </c>
      <c r="E139" s="85" t="s">
        <v>27</v>
      </c>
      <c r="F139" s="81" t="s">
        <v>669</v>
      </c>
      <c r="G139" s="165" t="s">
        <v>177</v>
      </c>
    </row>
    <row r="140" spans="1:7" ht="15.95" customHeight="1">
      <c r="A140" s="77">
        <v>150</v>
      </c>
      <c r="B140" s="82" t="s">
        <v>97</v>
      </c>
      <c r="C140" s="78" t="s">
        <v>922</v>
      </c>
      <c r="D140" s="82" t="s">
        <v>28</v>
      </c>
      <c r="E140" s="85" t="s">
        <v>647</v>
      </c>
      <c r="F140" s="81" t="s">
        <v>670</v>
      </c>
      <c r="G140" s="165" t="s">
        <v>177</v>
      </c>
    </row>
    <row r="141" spans="1:7" ht="15.95" customHeight="1">
      <c r="A141" s="77">
        <v>151</v>
      </c>
      <c r="B141" s="82" t="s">
        <v>96</v>
      </c>
      <c r="C141" s="78" t="s">
        <v>922</v>
      </c>
      <c r="D141" s="77" t="s">
        <v>25</v>
      </c>
      <c r="E141" s="85" t="s">
        <v>660</v>
      </c>
      <c r="F141" s="81" t="s">
        <v>671</v>
      </c>
      <c r="G141" s="165" t="s">
        <v>177</v>
      </c>
    </row>
    <row r="142" spans="1:7" ht="15.95" customHeight="1">
      <c r="A142" s="77">
        <v>152</v>
      </c>
      <c r="B142" s="82" t="s">
        <v>369</v>
      </c>
      <c r="C142" s="76" t="s">
        <v>955</v>
      </c>
      <c r="D142" s="77" t="s">
        <v>25</v>
      </c>
      <c r="E142" s="85" t="s">
        <v>20</v>
      </c>
      <c r="F142" s="81" t="s">
        <v>95</v>
      </c>
      <c r="G142" s="165" t="s">
        <v>177</v>
      </c>
    </row>
    <row r="143" spans="1:7" ht="15.95" customHeight="1">
      <c r="A143" s="77">
        <v>153</v>
      </c>
      <c r="B143" s="82" t="s">
        <v>672</v>
      </c>
      <c r="C143" s="78" t="s">
        <v>505</v>
      </c>
      <c r="D143" s="82" t="s">
        <v>673</v>
      </c>
      <c r="E143" s="85" t="s">
        <v>647</v>
      </c>
      <c r="F143" s="81" t="s">
        <v>674</v>
      </c>
      <c r="G143" s="165" t="s">
        <v>178</v>
      </c>
    </row>
    <row r="144" spans="1:7" ht="15.95" customHeight="1">
      <c r="A144" s="77">
        <v>154</v>
      </c>
      <c r="B144" s="82" t="s">
        <v>675</v>
      </c>
      <c r="C144" s="78" t="s">
        <v>676</v>
      </c>
      <c r="D144" s="82" t="s">
        <v>23</v>
      </c>
      <c r="E144" s="85" t="s">
        <v>660</v>
      </c>
      <c r="F144" s="81" t="s">
        <v>677</v>
      </c>
      <c r="G144" s="165" t="s">
        <v>178</v>
      </c>
    </row>
    <row r="145" spans="1:7" ht="15.95" customHeight="1">
      <c r="A145" s="77">
        <v>155</v>
      </c>
      <c r="B145" s="87" t="s">
        <v>1121</v>
      </c>
      <c r="C145" s="88" t="s">
        <v>923</v>
      </c>
      <c r="D145" s="82" t="s">
        <v>21</v>
      </c>
      <c r="E145" s="85" t="s">
        <v>660</v>
      </c>
      <c r="F145" s="81" t="s">
        <v>678</v>
      </c>
      <c r="G145" s="165" t="s">
        <v>177</v>
      </c>
    </row>
    <row r="146" spans="1:7" ht="15.95" customHeight="1">
      <c r="A146" s="77">
        <v>156</v>
      </c>
      <c r="B146" s="87" t="s">
        <v>1122</v>
      </c>
      <c r="C146" s="88" t="s">
        <v>923</v>
      </c>
      <c r="D146" s="82" t="s">
        <v>23</v>
      </c>
      <c r="E146" s="85" t="s">
        <v>660</v>
      </c>
      <c r="F146" s="81" t="s">
        <v>679</v>
      </c>
      <c r="G146" s="165" t="s">
        <v>178</v>
      </c>
    </row>
    <row r="147" spans="1:7" ht="15.95" customHeight="1">
      <c r="A147" s="77">
        <v>157</v>
      </c>
      <c r="B147" s="82" t="s">
        <v>680</v>
      </c>
      <c r="C147" s="78" t="s">
        <v>910</v>
      </c>
      <c r="D147" s="82" t="s">
        <v>40</v>
      </c>
      <c r="E147" s="85" t="s">
        <v>27</v>
      </c>
      <c r="F147" s="81" t="s">
        <v>94</v>
      </c>
      <c r="G147" s="165" t="s">
        <v>177</v>
      </c>
    </row>
    <row r="148" spans="1:7" ht="15.95" customHeight="1">
      <c r="A148" s="77">
        <v>158</v>
      </c>
      <c r="B148" s="82" t="s">
        <v>681</v>
      </c>
      <c r="C148" s="78" t="s">
        <v>506</v>
      </c>
      <c r="D148" s="77" t="s">
        <v>25</v>
      </c>
      <c r="E148" s="85" t="s">
        <v>27</v>
      </c>
      <c r="F148" s="81" t="s">
        <v>93</v>
      </c>
      <c r="G148" s="165" t="s">
        <v>177</v>
      </c>
    </row>
    <row r="149" spans="1:7" ht="15.95" customHeight="1">
      <c r="A149" s="77">
        <v>159</v>
      </c>
      <c r="B149" s="82" t="s">
        <v>682</v>
      </c>
      <c r="C149" s="78" t="s">
        <v>507</v>
      </c>
      <c r="D149" s="77" t="s">
        <v>25</v>
      </c>
      <c r="E149" s="85" t="s">
        <v>647</v>
      </c>
      <c r="F149" s="81" t="s">
        <v>683</v>
      </c>
      <c r="G149" s="165" t="s">
        <v>177</v>
      </c>
    </row>
    <row r="150" spans="1:7" ht="15.95" customHeight="1">
      <c r="A150" s="77">
        <v>160</v>
      </c>
      <c r="B150" s="82" t="s">
        <v>684</v>
      </c>
      <c r="C150" s="78" t="s">
        <v>924</v>
      </c>
      <c r="D150" s="82" t="s">
        <v>626</v>
      </c>
      <c r="E150" s="85" t="s">
        <v>647</v>
      </c>
      <c r="F150" s="81" t="s">
        <v>685</v>
      </c>
      <c r="G150" s="165" t="s">
        <v>177</v>
      </c>
    </row>
    <row r="151" spans="1:7" ht="15.95" customHeight="1">
      <c r="A151" s="77">
        <v>161</v>
      </c>
      <c r="B151" s="82" t="s">
        <v>686</v>
      </c>
      <c r="C151" s="78" t="s">
        <v>508</v>
      </c>
      <c r="D151" s="77" t="s">
        <v>25</v>
      </c>
      <c r="E151" s="85" t="s">
        <v>647</v>
      </c>
      <c r="F151" s="81" t="s">
        <v>91</v>
      </c>
      <c r="G151" s="165" t="s">
        <v>179</v>
      </c>
    </row>
    <row r="152" spans="1:7" ht="15.95" customHeight="1">
      <c r="A152" s="77">
        <v>162</v>
      </c>
      <c r="B152" s="82" t="s">
        <v>687</v>
      </c>
      <c r="C152" s="78" t="s">
        <v>509</v>
      </c>
      <c r="D152" s="77" t="s">
        <v>25</v>
      </c>
      <c r="E152" s="85" t="s">
        <v>647</v>
      </c>
      <c r="F152" s="81" t="s">
        <v>688</v>
      </c>
      <c r="G152" s="165" t="s">
        <v>177</v>
      </c>
    </row>
    <row r="153" spans="1:7" ht="15.95" customHeight="1">
      <c r="A153" s="77">
        <v>164</v>
      </c>
      <c r="B153" s="82" t="s">
        <v>1210</v>
      </c>
      <c r="C153" s="78" t="s">
        <v>473</v>
      </c>
      <c r="D153" s="77" t="s">
        <v>25</v>
      </c>
      <c r="E153" s="85" t="s">
        <v>689</v>
      </c>
      <c r="F153" s="81" t="s">
        <v>690</v>
      </c>
      <c r="G153" s="165" t="s">
        <v>177</v>
      </c>
    </row>
    <row r="154" spans="1:7" ht="15.95" customHeight="1">
      <c r="A154" s="77">
        <v>165</v>
      </c>
      <c r="B154" s="82" t="s">
        <v>691</v>
      </c>
      <c r="C154" s="78" t="s">
        <v>692</v>
      </c>
      <c r="D154" s="77" t="s">
        <v>25</v>
      </c>
      <c r="E154" s="85" t="s">
        <v>596</v>
      </c>
      <c r="F154" s="81" t="s">
        <v>90</v>
      </c>
      <c r="G154" s="165" t="s">
        <v>177</v>
      </c>
    </row>
    <row r="155" spans="1:7" ht="15.95" customHeight="1">
      <c r="A155" s="77">
        <v>166</v>
      </c>
      <c r="B155" s="82" t="s">
        <v>89</v>
      </c>
      <c r="C155" s="78" t="s">
        <v>474</v>
      </c>
      <c r="D155" s="82" t="s">
        <v>21</v>
      </c>
      <c r="E155" s="85" t="s">
        <v>596</v>
      </c>
      <c r="F155" s="81" t="s">
        <v>88</v>
      </c>
      <c r="G155" s="165" t="s">
        <v>177</v>
      </c>
    </row>
    <row r="156" spans="1:7" ht="15.95" customHeight="1">
      <c r="A156" s="77">
        <v>167</v>
      </c>
      <c r="B156" s="82" t="s">
        <v>87</v>
      </c>
      <c r="C156" s="78" t="s">
        <v>86</v>
      </c>
      <c r="D156" s="77" t="s">
        <v>25</v>
      </c>
      <c r="E156" s="85" t="s">
        <v>595</v>
      </c>
      <c r="F156" s="81" t="s">
        <v>85</v>
      </c>
      <c r="G156" s="165" t="s">
        <v>177</v>
      </c>
    </row>
    <row r="157" spans="1:7" ht="15.95" customHeight="1">
      <c r="A157" s="77">
        <v>168</v>
      </c>
      <c r="B157" s="82" t="s">
        <v>693</v>
      </c>
      <c r="C157" s="78" t="s">
        <v>24</v>
      </c>
      <c r="D157" s="81" t="s">
        <v>43</v>
      </c>
      <c r="E157" s="85" t="s">
        <v>596</v>
      </c>
      <c r="F157" s="81" t="s">
        <v>694</v>
      </c>
      <c r="G157" s="165" t="s">
        <v>177</v>
      </c>
    </row>
    <row r="158" spans="1:7" ht="15.95" customHeight="1">
      <c r="A158" s="77">
        <v>169</v>
      </c>
      <c r="B158" s="82" t="s">
        <v>84</v>
      </c>
      <c r="C158" s="78" t="s">
        <v>925</v>
      </c>
      <c r="D158" s="82" t="s">
        <v>23</v>
      </c>
      <c r="E158" s="85" t="s">
        <v>596</v>
      </c>
      <c r="F158" s="81" t="s">
        <v>269</v>
      </c>
      <c r="G158" s="165" t="s">
        <v>178</v>
      </c>
    </row>
    <row r="159" spans="1:7" ht="15.95" customHeight="1">
      <c r="A159" s="77">
        <v>170</v>
      </c>
      <c r="B159" s="82" t="s">
        <v>695</v>
      </c>
      <c r="C159" s="78" t="s">
        <v>24</v>
      </c>
      <c r="D159" s="81" t="s">
        <v>43</v>
      </c>
      <c r="E159" s="85" t="s">
        <v>596</v>
      </c>
      <c r="F159" s="81" t="s">
        <v>696</v>
      </c>
      <c r="G159" s="165" t="s">
        <v>179</v>
      </c>
    </row>
    <row r="160" spans="1:7" ht="15.95" customHeight="1">
      <c r="A160" s="77">
        <v>171</v>
      </c>
      <c r="B160" s="82" t="s">
        <v>83</v>
      </c>
      <c r="C160" s="78" t="s">
        <v>370</v>
      </c>
      <c r="D160" s="81" t="s">
        <v>43</v>
      </c>
      <c r="E160" s="85" t="s">
        <v>596</v>
      </c>
      <c r="F160" s="81" t="s">
        <v>697</v>
      </c>
      <c r="G160" s="165" t="s">
        <v>179</v>
      </c>
    </row>
    <row r="161" spans="1:7" ht="15.95" customHeight="1">
      <c r="A161" s="77">
        <v>172</v>
      </c>
      <c r="B161" s="82" t="s">
        <v>82</v>
      </c>
      <c r="C161" s="78" t="s">
        <v>24</v>
      </c>
      <c r="D161" s="81" t="s">
        <v>43</v>
      </c>
      <c r="E161" s="85" t="s">
        <v>596</v>
      </c>
      <c r="F161" s="81" t="s">
        <v>698</v>
      </c>
      <c r="G161" s="165" t="s">
        <v>179</v>
      </c>
    </row>
    <row r="162" spans="1:7" ht="15.95" customHeight="1">
      <c r="A162" s="77">
        <v>173</v>
      </c>
      <c r="B162" s="82" t="s">
        <v>81</v>
      </c>
      <c r="C162" s="78" t="s">
        <v>24</v>
      </c>
      <c r="D162" s="81" t="s">
        <v>43</v>
      </c>
      <c r="E162" s="85" t="s">
        <v>596</v>
      </c>
      <c r="F162" s="81" t="s">
        <v>697</v>
      </c>
      <c r="G162" s="165" t="s">
        <v>179</v>
      </c>
    </row>
    <row r="163" spans="1:7" ht="15.95" customHeight="1">
      <c r="A163" s="77">
        <v>174</v>
      </c>
      <c r="B163" s="82" t="s">
        <v>699</v>
      </c>
      <c r="C163" s="78" t="s">
        <v>75</v>
      </c>
      <c r="D163" s="81" t="s">
        <v>43</v>
      </c>
      <c r="E163" s="85" t="s">
        <v>596</v>
      </c>
      <c r="F163" s="81" t="s">
        <v>700</v>
      </c>
      <c r="G163" s="165" t="s">
        <v>177</v>
      </c>
    </row>
    <row r="164" spans="1:7" ht="15.95" customHeight="1">
      <c r="A164" s="77">
        <v>175</v>
      </c>
      <c r="B164" s="82" t="s">
        <v>80</v>
      </c>
      <c r="C164" s="78" t="s">
        <v>475</v>
      </c>
      <c r="D164" s="81" t="s">
        <v>43</v>
      </c>
      <c r="E164" s="85" t="s">
        <v>596</v>
      </c>
      <c r="F164" s="81" t="s">
        <v>701</v>
      </c>
      <c r="G164" s="165" t="s">
        <v>177</v>
      </c>
    </row>
    <row r="165" spans="1:7" ht="15.95" customHeight="1">
      <c r="A165" s="77">
        <v>176</v>
      </c>
      <c r="B165" s="82" t="s">
        <v>702</v>
      </c>
      <c r="C165" s="78" t="s">
        <v>475</v>
      </c>
      <c r="D165" s="82" t="s">
        <v>74</v>
      </c>
      <c r="E165" s="85" t="s">
        <v>596</v>
      </c>
      <c r="F165" s="81" t="s">
        <v>703</v>
      </c>
      <c r="G165" s="165" t="s">
        <v>177</v>
      </c>
    </row>
    <row r="166" spans="1:7" ht="15.95" customHeight="1">
      <c r="A166" s="77">
        <v>177</v>
      </c>
      <c r="B166" s="82" t="s">
        <v>79</v>
      </c>
      <c r="C166" s="78" t="s">
        <v>75</v>
      </c>
      <c r="D166" s="82" t="s">
        <v>74</v>
      </c>
      <c r="E166" s="85" t="s">
        <v>596</v>
      </c>
      <c r="F166" s="81" t="s">
        <v>704</v>
      </c>
      <c r="G166" s="165" t="s">
        <v>177</v>
      </c>
    </row>
    <row r="167" spans="1:7" ht="15.95" customHeight="1">
      <c r="A167" s="77">
        <v>178</v>
      </c>
      <c r="B167" s="82" t="s">
        <v>78</v>
      </c>
      <c r="C167" s="78" t="s">
        <v>75</v>
      </c>
      <c r="D167" s="81" t="s">
        <v>43</v>
      </c>
      <c r="E167" s="85" t="s">
        <v>596</v>
      </c>
      <c r="F167" s="81" t="s">
        <v>705</v>
      </c>
      <c r="G167" s="165" t="s">
        <v>177</v>
      </c>
    </row>
    <row r="168" spans="1:7" ht="15.95" customHeight="1">
      <c r="A168" s="77">
        <v>179</v>
      </c>
      <c r="B168" s="82" t="s">
        <v>77</v>
      </c>
      <c r="C168" s="78" t="s">
        <v>75</v>
      </c>
      <c r="D168" s="81" t="s">
        <v>43</v>
      </c>
      <c r="E168" s="85" t="s">
        <v>595</v>
      </c>
      <c r="F168" s="81" t="s">
        <v>706</v>
      </c>
      <c r="G168" s="165" t="s">
        <v>177</v>
      </c>
    </row>
    <row r="169" spans="1:7" ht="15.95" customHeight="1">
      <c r="A169" s="77">
        <v>180</v>
      </c>
      <c r="B169" s="82" t="s">
        <v>76</v>
      </c>
      <c r="C169" s="78" t="s">
        <v>75</v>
      </c>
      <c r="D169" s="81" t="s">
        <v>43</v>
      </c>
      <c r="E169" s="85" t="s">
        <v>595</v>
      </c>
      <c r="F169" s="81" t="s">
        <v>707</v>
      </c>
      <c r="G169" s="165" t="s">
        <v>177</v>
      </c>
    </row>
    <row r="170" spans="1:7" ht="15.95" customHeight="1">
      <c r="A170" s="77">
        <v>181</v>
      </c>
      <c r="B170" s="82" t="s">
        <v>476</v>
      </c>
      <c r="C170" s="78" t="s">
        <v>75</v>
      </c>
      <c r="D170" s="82" t="s">
        <v>74</v>
      </c>
      <c r="E170" s="85" t="s">
        <v>595</v>
      </c>
      <c r="F170" s="81" t="s">
        <v>708</v>
      </c>
      <c r="G170" s="165" t="s">
        <v>177</v>
      </c>
    </row>
    <row r="171" spans="1:7" ht="15.95" customHeight="1">
      <c r="A171" s="77">
        <v>182</v>
      </c>
      <c r="B171" s="82" t="s">
        <v>73</v>
      </c>
      <c r="C171" s="78" t="s">
        <v>477</v>
      </c>
      <c r="D171" s="82" t="s">
        <v>40</v>
      </c>
      <c r="E171" s="85" t="s">
        <v>27</v>
      </c>
      <c r="F171" s="81" t="s">
        <v>709</v>
      </c>
      <c r="G171" s="165" t="s">
        <v>177</v>
      </c>
    </row>
    <row r="172" spans="1:7" ht="15.95" customHeight="1">
      <c r="A172" s="77">
        <v>183</v>
      </c>
      <c r="B172" s="82" t="s">
        <v>710</v>
      </c>
      <c r="C172" s="78" t="s">
        <v>477</v>
      </c>
      <c r="D172" s="82" t="s">
        <v>40</v>
      </c>
      <c r="E172" s="85" t="s">
        <v>27</v>
      </c>
      <c r="F172" s="81" t="s">
        <v>711</v>
      </c>
      <c r="G172" s="165" t="s">
        <v>177</v>
      </c>
    </row>
    <row r="173" spans="1:7" ht="15.95" customHeight="1">
      <c r="A173" s="77">
        <v>184</v>
      </c>
      <c r="B173" s="82" t="s">
        <v>72</v>
      </c>
      <c r="C173" s="78" t="s">
        <v>68</v>
      </c>
      <c r="D173" s="82" t="s">
        <v>40</v>
      </c>
      <c r="E173" s="85" t="s">
        <v>27</v>
      </c>
      <c r="F173" s="81" t="s">
        <v>71</v>
      </c>
      <c r="G173" s="165" t="s">
        <v>177</v>
      </c>
    </row>
    <row r="174" spans="1:7" ht="15.95" customHeight="1">
      <c r="A174" s="77">
        <v>185</v>
      </c>
      <c r="B174" s="82" t="s">
        <v>70</v>
      </c>
      <c r="C174" s="78" t="s">
        <v>68</v>
      </c>
      <c r="D174" s="82" t="s">
        <v>40</v>
      </c>
      <c r="E174" s="85" t="s">
        <v>20</v>
      </c>
      <c r="F174" s="81" t="s">
        <v>712</v>
      </c>
      <c r="G174" s="165" t="s">
        <v>177</v>
      </c>
    </row>
    <row r="175" spans="1:7" ht="15.95" customHeight="1">
      <c r="A175" s="77">
        <v>186</v>
      </c>
      <c r="B175" s="82" t="s">
        <v>69</v>
      </c>
      <c r="C175" s="78" t="s">
        <v>68</v>
      </c>
      <c r="D175" s="82" t="s">
        <v>40</v>
      </c>
      <c r="E175" s="85" t="s">
        <v>27</v>
      </c>
      <c r="F175" s="81" t="s">
        <v>713</v>
      </c>
      <c r="G175" s="165" t="s">
        <v>177</v>
      </c>
    </row>
    <row r="176" spans="1:7" ht="15.95" customHeight="1">
      <c r="A176" s="77">
        <v>187</v>
      </c>
      <c r="B176" s="82" t="s">
        <v>714</v>
      </c>
      <c r="C176" s="78" t="s">
        <v>62</v>
      </c>
      <c r="D176" s="81" t="s">
        <v>43</v>
      </c>
      <c r="E176" s="85" t="s">
        <v>27</v>
      </c>
      <c r="F176" s="81" t="s">
        <v>66</v>
      </c>
      <c r="G176" s="165" t="s">
        <v>177</v>
      </c>
    </row>
    <row r="177" spans="1:7" ht="15.95" customHeight="1">
      <c r="A177" s="77">
        <v>188</v>
      </c>
      <c r="B177" s="82" t="s">
        <v>67</v>
      </c>
      <c r="C177" s="78" t="s">
        <v>479</v>
      </c>
      <c r="D177" s="81" t="s">
        <v>43</v>
      </c>
      <c r="E177" s="85" t="s">
        <v>27</v>
      </c>
      <c r="F177" s="81" t="s">
        <v>66</v>
      </c>
      <c r="G177" s="165" t="s">
        <v>177</v>
      </c>
    </row>
    <row r="178" spans="1:7" ht="15.95" customHeight="1">
      <c r="A178" s="77">
        <v>189</v>
      </c>
      <c r="B178" s="82" t="s">
        <v>65</v>
      </c>
      <c r="C178" s="78" t="s">
        <v>62</v>
      </c>
      <c r="D178" s="81" t="s">
        <v>43</v>
      </c>
      <c r="E178" s="85" t="s">
        <v>595</v>
      </c>
      <c r="F178" s="81" t="s">
        <v>61</v>
      </c>
      <c r="G178" s="165" t="s">
        <v>177</v>
      </c>
    </row>
    <row r="179" spans="1:7" ht="15.95" customHeight="1">
      <c r="A179" s="77">
        <v>190</v>
      </c>
      <c r="B179" s="82" t="s">
        <v>64</v>
      </c>
      <c r="C179" s="78" t="s">
        <v>62</v>
      </c>
      <c r="D179" s="81" t="s">
        <v>43</v>
      </c>
      <c r="E179" s="85" t="s">
        <v>27</v>
      </c>
      <c r="F179" s="81" t="s">
        <v>715</v>
      </c>
      <c r="G179" s="165" t="s">
        <v>177</v>
      </c>
    </row>
    <row r="180" spans="1:7" ht="15.95" customHeight="1">
      <c r="A180" s="77">
        <v>191</v>
      </c>
      <c r="B180" s="82" t="s">
        <v>63</v>
      </c>
      <c r="C180" s="78" t="s">
        <v>62</v>
      </c>
      <c r="D180" s="81" t="s">
        <v>43</v>
      </c>
      <c r="E180" s="85" t="s">
        <v>27</v>
      </c>
      <c r="F180" s="81" t="s">
        <v>715</v>
      </c>
      <c r="G180" s="165" t="s">
        <v>177</v>
      </c>
    </row>
    <row r="181" spans="1:7" ht="15.95" customHeight="1">
      <c r="A181" s="77">
        <v>192</v>
      </c>
      <c r="B181" s="82" t="s">
        <v>478</v>
      </c>
      <c r="C181" s="78" t="s">
        <v>479</v>
      </c>
      <c r="D181" s="81" t="s">
        <v>43</v>
      </c>
      <c r="E181" s="85" t="s">
        <v>595</v>
      </c>
      <c r="F181" s="81" t="s">
        <v>61</v>
      </c>
      <c r="G181" s="165" t="s">
        <v>177</v>
      </c>
    </row>
    <row r="182" spans="1:7" ht="15.95" customHeight="1">
      <c r="A182" s="77">
        <v>193</v>
      </c>
      <c r="B182" s="82" t="s">
        <v>371</v>
      </c>
      <c r="C182" s="78" t="s">
        <v>260</v>
      </c>
      <c r="D182" s="81" t="s">
        <v>43</v>
      </c>
      <c r="E182" s="85" t="s">
        <v>596</v>
      </c>
      <c r="F182" s="81" t="s">
        <v>716</v>
      </c>
      <c r="G182" s="165" t="s">
        <v>177</v>
      </c>
    </row>
    <row r="183" spans="1:7" ht="15.95" customHeight="1">
      <c r="A183" s="77">
        <v>194</v>
      </c>
      <c r="B183" s="82" t="s">
        <v>372</v>
      </c>
      <c r="C183" s="78" t="s">
        <v>926</v>
      </c>
      <c r="D183" s="82" t="s">
        <v>23</v>
      </c>
      <c r="E183" s="85" t="s">
        <v>27</v>
      </c>
      <c r="F183" s="81" t="s">
        <v>59</v>
      </c>
      <c r="G183" s="165" t="s">
        <v>178</v>
      </c>
    </row>
    <row r="184" spans="1:7" ht="15.95" customHeight="1">
      <c r="A184" s="77">
        <v>195</v>
      </c>
      <c r="B184" s="82" t="s">
        <v>480</v>
      </c>
      <c r="C184" s="78" t="s">
        <v>481</v>
      </c>
      <c r="D184" s="82" t="s">
        <v>894</v>
      </c>
      <c r="E184" s="85" t="s">
        <v>20</v>
      </c>
      <c r="F184" s="81" t="s">
        <v>717</v>
      </c>
      <c r="G184" s="165" t="s">
        <v>177</v>
      </c>
    </row>
    <row r="185" spans="1:7" ht="15.95" customHeight="1">
      <c r="A185" s="77">
        <v>196</v>
      </c>
      <c r="B185" s="82" t="s">
        <v>373</v>
      </c>
      <c r="C185" s="78" t="s">
        <v>57</v>
      </c>
      <c r="D185" s="77" t="s">
        <v>25</v>
      </c>
      <c r="E185" s="85" t="s">
        <v>27</v>
      </c>
      <c r="F185" s="81" t="s">
        <v>718</v>
      </c>
      <c r="G185" s="165" t="s">
        <v>177</v>
      </c>
    </row>
    <row r="186" spans="1:7" ht="15.95" customHeight="1">
      <c r="A186" s="77">
        <v>197</v>
      </c>
      <c r="B186" s="82" t="s">
        <v>374</v>
      </c>
      <c r="C186" s="78" t="s">
        <v>482</v>
      </c>
      <c r="D186" s="82" t="s">
        <v>40</v>
      </c>
      <c r="E186" s="85" t="s">
        <v>595</v>
      </c>
      <c r="F186" s="81" t="s">
        <v>719</v>
      </c>
      <c r="G186" s="165" t="s">
        <v>177</v>
      </c>
    </row>
    <row r="187" spans="1:7" ht="15.95" customHeight="1">
      <c r="A187" s="77">
        <v>198</v>
      </c>
      <c r="B187" s="82" t="s">
        <v>483</v>
      </c>
      <c r="C187" s="78" t="s">
        <v>482</v>
      </c>
      <c r="D187" s="82" t="s">
        <v>40</v>
      </c>
      <c r="E187" s="85" t="s">
        <v>595</v>
      </c>
      <c r="F187" s="81" t="s">
        <v>720</v>
      </c>
      <c r="G187" s="165" t="s">
        <v>177</v>
      </c>
    </row>
    <row r="188" spans="1:7" ht="15.95" customHeight="1">
      <c r="A188" s="77">
        <v>199</v>
      </c>
      <c r="B188" s="82" t="s">
        <v>721</v>
      </c>
      <c r="C188" s="78" t="s">
        <v>722</v>
      </c>
      <c r="D188" s="77" t="s">
        <v>25</v>
      </c>
      <c r="E188" s="85" t="s">
        <v>596</v>
      </c>
      <c r="F188" s="81" t="s">
        <v>723</v>
      </c>
      <c r="G188" s="165" t="s">
        <v>177</v>
      </c>
    </row>
    <row r="189" spans="1:7" ht="15.95" customHeight="1">
      <c r="A189" s="77">
        <v>200</v>
      </c>
      <c r="B189" s="82" t="s">
        <v>56</v>
      </c>
      <c r="C189" s="78" t="s">
        <v>722</v>
      </c>
      <c r="D189" s="77" t="s">
        <v>25</v>
      </c>
      <c r="E189" s="85" t="s">
        <v>596</v>
      </c>
      <c r="F189" s="81" t="s">
        <v>724</v>
      </c>
      <c r="G189" s="165" t="s">
        <v>177</v>
      </c>
    </row>
    <row r="190" spans="1:7" ht="15.95" customHeight="1">
      <c r="A190" s="77">
        <v>201</v>
      </c>
      <c r="B190" s="82" t="s">
        <v>55</v>
      </c>
      <c r="C190" s="78" t="s">
        <v>722</v>
      </c>
      <c r="D190" s="77" t="s">
        <v>25</v>
      </c>
      <c r="E190" s="85" t="s">
        <v>596</v>
      </c>
      <c r="F190" s="81" t="s">
        <v>1048</v>
      </c>
      <c r="G190" s="165" t="s">
        <v>177</v>
      </c>
    </row>
    <row r="191" spans="1:7" ht="15.95" customHeight="1">
      <c r="A191" s="77">
        <v>202</v>
      </c>
      <c r="B191" s="82" t="s">
        <v>725</v>
      </c>
      <c r="C191" s="78" t="s">
        <v>484</v>
      </c>
      <c r="D191" s="82" t="s">
        <v>53</v>
      </c>
      <c r="E191" s="85" t="s">
        <v>848</v>
      </c>
      <c r="F191" s="81" t="s">
        <v>726</v>
      </c>
      <c r="G191" s="165" t="s">
        <v>177</v>
      </c>
    </row>
    <row r="192" spans="1:7" ht="15.95" customHeight="1">
      <c r="A192" s="77">
        <v>203</v>
      </c>
      <c r="B192" s="82" t="s">
        <v>54</v>
      </c>
      <c r="C192" s="89" t="s">
        <v>484</v>
      </c>
      <c r="D192" s="82" t="s">
        <v>53</v>
      </c>
      <c r="E192" s="85" t="s">
        <v>848</v>
      </c>
      <c r="F192" s="81" t="s">
        <v>726</v>
      </c>
      <c r="G192" s="165" t="s">
        <v>177</v>
      </c>
    </row>
    <row r="193" spans="1:7" ht="15.95" customHeight="1">
      <c r="A193" s="77">
        <v>204</v>
      </c>
      <c r="B193" s="82" t="s">
        <v>375</v>
      </c>
      <c r="C193" s="78" t="s">
        <v>927</v>
      </c>
      <c r="D193" s="81" t="s">
        <v>43</v>
      </c>
      <c r="E193" s="85" t="s">
        <v>27</v>
      </c>
      <c r="F193" s="81" t="s">
        <v>52</v>
      </c>
      <c r="G193" s="165" t="s">
        <v>177</v>
      </c>
    </row>
    <row r="194" spans="1:7" ht="15.95" customHeight="1">
      <c r="A194" s="77">
        <v>205</v>
      </c>
      <c r="B194" s="82" t="s">
        <v>51</v>
      </c>
      <c r="C194" s="78" t="s">
        <v>651</v>
      </c>
      <c r="D194" s="81" t="s">
        <v>43</v>
      </c>
      <c r="E194" s="85" t="s">
        <v>596</v>
      </c>
      <c r="F194" s="81" t="s">
        <v>50</v>
      </c>
      <c r="G194" s="165" t="s">
        <v>179</v>
      </c>
    </row>
    <row r="195" spans="1:7" ht="15.95" customHeight="1">
      <c r="A195" s="77">
        <v>206</v>
      </c>
      <c r="B195" s="82" t="s">
        <v>49</v>
      </c>
      <c r="C195" s="78" t="s">
        <v>651</v>
      </c>
      <c r="D195" s="81" t="s">
        <v>43</v>
      </c>
      <c r="E195" s="85" t="s">
        <v>596</v>
      </c>
      <c r="F195" s="81" t="s">
        <v>48</v>
      </c>
      <c r="G195" s="165" t="s">
        <v>179</v>
      </c>
    </row>
    <row r="196" spans="1:7" ht="15.95" customHeight="1">
      <c r="A196" s="77">
        <v>207</v>
      </c>
      <c r="B196" s="82" t="s">
        <v>47</v>
      </c>
      <c r="C196" s="78" t="s">
        <v>651</v>
      </c>
      <c r="D196" s="81" t="s">
        <v>43</v>
      </c>
      <c r="E196" s="85" t="s">
        <v>596</v>
      </c>
      <c r="F196" s="81" t="s">
        <v>46</v>
      </c>
      <c r="G196" s="165" t="s">
        <v>179</v>
      </c>
    </row>
    <row r="197" spans="1:7" ht="15.95" customHeight="1">
      <c r="A197" s="77">
        <v>208</v>
      </c>
      <c r="B197" s="82" t="s">
        <v>45</v>
      </c>
      <c r="C197" s="78" t="s">
        <v>727</v>
      </c>
      <c r="D197" s="81" t="s">
        <v>43</v>
      </c>
      <c r="E197" s="85" t="s">
        <v>689</v>
      </c>
      <c r="F197" s="81" t="s">
        <v>728</v>
      </c>
      <c r="G197" s="165" t="s">
        <v>177</v>
      </c>
    </row>
    <row r="198" spans="1:7" ht="15.95" customHeight="1">
      <c r="A198" s="77">
        <v>209</v>
      </c>
      <c r="B198" s="82" t="s">
        <v>729</v>
      </c>
      <c r="C198" s="78" t="s">
        <v>727</v>
      </c>
      <c r="D198" s="81" t="s">
        <v>43</v>
      </c>
      <c r="E198" s="85" t="s">
        <v>730</v>
      </c>
      <c r="F198" s="81" t="s">
        <v>44</v>
      </c>
      <c r="G198" s="165" t="s">
        <v>179</v>
      </c>
    </row>
    <row r="199" spans="1:7" ht="15.95" customHeight="1">
      <c r="A199" s="77">
        <v>210</v>
      </c>
      <c r="B199" s="90" t="s">
        <v>377</v>
      </c>
      <c r="C199" s="91" t="s">
        <v>378</v>
      </c>
      <c r="D199" s="77" t="s">
        <v>25</v>
      </c>
      <c r="E199" s="309" t="s">
        <v>27</v>
      </c>
      <c r="F199" s="310" t="s">
        <v>731</v>
      </c>
      <c r="G199" s="165" t="s">
        <v>179</v>
      </c>
    </row>
    <row r="200" spans="1:7" ht="15.95" customHeight="1">
      <c r="A200" s="77">
        <v>211</v>
      </c>
      <c r="B200" s="90" t="s">
        <v>485</v>
      </c>
      <c r="C200" s="91" t="s">
        <v>732</v>
      </c>
      <c r="D200" s="81" t="s">
        <v>43</v>
      </c>
      <c r="E200" s="309" t="s">
        <v>730</v>
      </c>
      <c r="F200" s="310" t="s">
        <v>42</v>
      </c>
      <c r="G200" s="311" t="s">
        <v>179</v>
      </c>
    </row>
    <row r="201" spans="1:7" ht="15.95" customHeight="1">
      <c r="A201" s="77">
        <v>212</v>
      </c>
      <c r="B201" s="82" t="s">
        <v>41</v>
      </c>
      <c r="C201" s="78" t="s">
        <v>393</v>
      </c>
      <c r="D201" s="82" t="s">
        <v>40</v>
      </c>
      <c r="E201" s="85" t="s">
        <v>27</v>
      </c>
      <c r="F201" s="81" t="s">
        <v>39</v>
      </c>
      <c r="G201" s="165" t="s">
        <v>177</v>
      </c>
    </row>
    <row r="202" spans="1:7" ht="15.95" customHeight="1">
      <c r="A202" s="77">
        <v>213</v>
      </c>
      <c r="B202" s="82" t="s">
        <v>379</v>
      </c>
      <c r="C202" s="92" t="s">
        <v>486</v>
      </c>
      <c r="D202" s="82" t="s">
        <v>28</v>
      </c>
      <c r="E202" s="85" t="s">
        <v>27</v>
      </c>
      <c r="F202" s="81" t="s">
        <v>26</v>
      </c>
      <c r="G202" s="165" t="s">
        <v>179</v>
      </c>
    </row>
    <row r="203" spans="1:7" ht="15.95" customHeight="1">
      <c r="A203" s="77">
        <v>214</v>
      </c>
      <c r="B203" s="82" t="s">
        <v>37</v>
      </c>
      <c r="C203" s="92" t="s">
        <v>360</v>
      </c>
      <c r="D203" s="77" t="s">
        <v>25</v>
      </c>
      <c r="E203" s="85" t="s">
        <v>27</v>
      </c>
      <c r="F203" s="81" t="s">
        <v>36</v>
      </c>
      <c r="G203" s="165" t="s">
        <v>177</v>
      </c>
    </row>
    <row r="204" spans="1:7" ht="15.95" customHeight="1">
      <c r="A204" s="77">
        <v>215</v>
      </c>
      <c r="B204" s="82" t="s">
        <v>35</v>
      </c>
      <c r="C204" s="78" t="s">
        <v>34</v>
      </c>
      <c r="D204" s="77" t="s">
        <v>25</v>
      </c>
      <c r="E204" s="85" t="s">
        <v>27</v>
      </c>
      <c r="F204" s="81" t="s">
        <v>33</v>
      </c>
      <c r="G204" s="165" t="s">
        <v>177</v>
      </c>
    </row>
    <row r="205" spans="1:7" ht="15.95" customHeight="1">
      <c r="A205" s="77">
        <v>216</v>
      </c>
      <c r="B205" s="312" t="s">
        <v>189</v>
      </c>
      <c r="C205" s="93" t="s">
        <v>506</v>
      </c>
      <c r="D205" s="77" t="s">
        <v>25</v>
      </c>
      <c r="E205" s="313" t="s">
        <v>579</v>
      </c>
      <c r="F205" s="314" t="s">
        <v>31</v>
      </c>
      <c r="G205" s="315" t="s">
        <v>177</v>
      </c>
    </row>
    <row r="206" spans="1:7" ht="15.95" customHeight="1">
      <c r="A206" s="77">
        <v>217</v>
      </c>
      <c r="B206" s="82" t="s">
        <v>733</v>
      </c>
      <c r="C206" s="78" t="s">
        <v>510</v>
      </c>
      <c r="D206" s="82" t="s">
        <v>23</v>
      </c>
      <c r="E206" s="85" t="s">
        <v>730</v>
      </c>
      <c r="F206" s="81" t="s">
        <v>734</v>
      </c>
      <c r="G206" s="165" t="s">
        <v>178</v>
      </c>
    </row>
    <row r="207" spans="1:7" ht="15.95" customHeight="1">
      <c r="A207" s="77">
        <v>218</v>
      </c>
      <c r="B207" s="82" t="s">
        <v>511</v>
      </c>
      <c r="C207" s="78" t="s">
        <v>339</v>
      </c>
      <c r="D207" s="82" t="s">
        <v>21</v>
      </c>
      <c r="E207" s="85" t="s">
        <v>20</v>
      </c>
      <c r="F207" s="81" t="s">
        <v>30</v>
      </c>
      <c r="G207" s="165" t="s">
        <v>177</v>
      </c>
    </row>
    <row r="208" spans="1:7" ht="15.95" customHeight="1">
      <c r="A208" s="77">
        <v>219</v>
      </c>
      <c r="B208" s="94" t="s">
        <v>380</v>
      </c>
      <c r="C208" s="95" t="s">
        <v>487</v>
      </c>
      <c r="D208" s="77" t="s">
        <v>25</v>
      </c>
      <c r="E208" s="96" t="s">
        <v>382</v>
      </c>
      <c r="F208" s="316" t="s">
        <v>381</v>
      </c>
      <c r="G208" s="317" t="s">
        <v>177</v>
      </c>
    </row>
    <row r="209" spans="1:7" ht="15.95" customHeight="1">
      <c r="A209" s="77">
        <v>220</v>
      </c>
      <c r="B209" s="94" t="s">
        <v>29</v>
      </c>
      <c r="C209" s="95" t="s">
        <v>735</v>
      </c>
      <c r="D209" s="77" t="s">
        <v>25</v>
      </c>
      <c r="E209" s="96" t="s">
        <v>382</v>
      </c>
      <c r="F209" s="316" t="s">
        <v>383</v>
      </c>
      <c r="G209" s="317" t="s">
        <v>177</v>
      </c>
    </row>
    <row r="210" spans="1:7" ht="15.95" customHeight="1">
      <c r="A210" s="77">
        <v>221</v>
      </c>
      <c r="B210" s="318" t="s">
        <v>384</v>
      </c>
      <c r="C210" s="97" t="s">
        <v>385</v>
      </c>
      <c r="D210" s="318" t="s">
        <v>28</v>
      </c>
      <c r="E210" s="319" t="s">
        <v>27</v>
      </c>
      <c r="F210" s="320" t="s">
        <v>26</v>
      </c>
      <c r="G210" s="321" t="s">
        <v>179</v>
      </c>
    </row>
    <row r="211" spans="1:7" ht="15.95" customHeight="1">
      <c r="A211" s="77">
        <v>222</v>
      </c>
      <c r="B211" s="82" t="s">
        <v>386</v>
      </c>
      <c r="C211" s="78" t="s">
        <v>471</v>
      </c>
      <c r="D211" s="77" t="s">
        <v>25</v>
      </c>
      <c r="E211" s="85" t="s">
        <v>382</v>
      </c>
      <c r="F211" s="81" t="s">
        <v>736</v>
      </c>
      <c r="G211" s="165" t="s">
        <v>177</v>
      </c>
    </row>
    <row r="212" spans="1:7" ht="15.95" customHeight="1">
      <c r="A212" s="77">
        <v>223</v>
      </c>
      <c r="B212" s="82" t="s">
        <v>387</v>
      </c>
      <c r="C212" s="78" t="s">
        <v>24</v>
      </c>
      <c r="D212" s="82" t="s">
        <v>23</v>
      </c>
      <c r="E212" s="85" t="s">
        <v>382</v>
      </c>
      <c r="F212" s="81" t="s">
        <v>737</v>
      </c>
      <c r="G212" s="165" t="s">
        <v>178</v>
      </c>
    </row>
    <row r="213" spans="1:7" ht="15.95" customHeight="1">
      <c r="A213" s="77">
        <v>224</v>
      </c>
      <c r="B213" s="82" t="s">
        <v>388</v>
      </c>
      <c r="C213" s="78" t="s">
        <v>512</v>
      </c>
      <c r="D213" s="82" t="s">
        <v>21</v>
      </c>
      <c r="E213" s="85" t="s">
        <v>20</v>
      </c>
      <c r="F213" s="81" t="s">
        <v>19</v>
      </c>
      <c r="G213" s="165" t="s">
        <v>177</v>
      </c>
    </row>
    <row r="214" spans="1:7" ht="15.95" customHeight="1">
      <c r="A214" s="77">
        <v>225</v>
      </c>
      <c r="B214" s="322" t="s">
        <v>738</v>
      </c>
      <c r="C214" s="98" t="s">
        <v>928</v>
      </c>
      <c r="D214" s="77" t="s">
        <v>25</v>
      </c>
      <c r="E214" s="323" t="s">
        <v>20</v>
      </c>
      <c r="F214" s="324" t="s">
        <v>739</v>
      </c>
      <c r="G214" s="325" t="s">
        <v>177</v>
      </c>
    </row>
    <row r="215" spans="1:7" ht="15.95" customHeight="1">
      <c r="A215" s="77">
        <v>226</v>
      </c>
      <c r="B215" s="82" t="s">
        <v>389</v>
      </c>
      <c r="C215" s="78" t="s">
        <v>390</v>
      </c>
      <c r="D215" s="77" t="s">
        <v>25</v>
      </c>
      <c r="E215" s="85" t="s">
        <v>579</v>
      </c>
      <c r="F215" s="81" t="s">
        <v>391</v>
      </c>
      <c r="G215" s="165" t="s">
        <v>177</v>
      </c>
    </row>
    <row r="216" spans="1:7" ht="15.95" customHeight="1">
      <c r="A216" s="77">
        <v>227</v>
      </c>
      <c r="B216" s="82" t="s">
        <v>392</v>
      </c>
      <c r="C216" s="78" t="s">
        <v>393</v>
      </c>
      <c r="D216" s="82" t="s">
        <v>394</v>
      </c>
      <c r="E216" s="308" t="s">
        <v>382</v>
      </c>
      <c r="F216" s="81" t="s">
        <v>395</v>
      </c>
      <c r="G216" s="165" t="s">
        <v>177</v>
      </c>
    </row>
    <row r="217" spans="1:7" ht="15.95" customHeight="1">
      <c r="A217" s="77">
        <v>228</v>
      </c>
      <c r="B217" s="82" t="s">
        <v>165</v>
      </c>
      <c r="C217" s="78" t="s">
        <v>488</v>
      </c>
      <c r="D217" s="82" t="s">
        <v>396</v>
      </c>
      <c r="E217" s="308" t="s">
        <v>382</v>
      </c>
      <c r="F217" s="81" t="s">
        <v>397</v>
      </c>
      <c r="G217" s="165" t="s">
        <v>177</v>
      </c>
    </row>
    <row r="218" spans="1:7" ht="15.95" customHeight="1">
      <c r="A218" s="77">
        <v>229</v>
      </c>
      <c r="B218" s="82" t="s">
        <v>166</v>
      </c>
      <c r="C218" s="78" t="s">
        <v>488</v>
      </c>
      <c r="D218" s="82" t="s">
        <v>398</v>
      </c>
      <c r="E218" s="308" t="s">
        <v>382</v>
      </c>
      <c r="F218" s="81" t="s">
        <v>399</v>
      </c>
      <c r="G218" s="165" t="s">
        <v>177</v>
      </c>
    </row>
    <row r="219" spans="1:7" ht="15.95" customHeight="1">
      <c r="A219" s="77">
        <v>230</v>
      </c>
      <c r="B219" s="82" t="s">
        <v>190</v>
      </c>
      <c r="C219" s="78" t="s">
        <v>646</v>
      </c>
      <c r="D219" s="82" t="s">
        <v>40</v>
      </c>
      <c r="E219" s="85" t="s">
        <v>730</v>
      </c>
      <c r="F219" s="81" t="s">
        <v>105</v>
      </c>
      <c r="G219" s="165" t="s">
        <v>177</v>
      </c>
    </row>
    <row r="220" spans="1:7" ht="15.95" customHeight="1">
      <c r="A220" s="77">
        <v>231</v>
      </c>
      <c r="B220" s="82" t="s">
        <v>191</v>
      </c>
      <c r="C220" s="78" t="s">
        <v>646</v>
      </c>
      <c r="D220" s="82" t="s">
        <v>40</v>
      </c>
      <c r="E220" s="85" t="s">
        <v>689</v>
      </c>
      <c r="F220" s="81" t="s">
        <v>192</v>
      </c>
      <c r="G220" s="165" t="s">
        <v>177</v>
      </c>
    </row>
    <row r="221" spans="1:7" ht="15.95" customHeight="1">
      <c r="A221" s="77">
        <v>232</v>
      </c>
      <c r="B221" s="82" t="s">
        <v>849</v>
      </c>
      <c r="C221" s="92" t="s">
        <v>24</v>
      </c>
      <c r="D221" s="81" t="s">
        <v>43</v>
      </c>
      <c r="E221" s="85" t="s">
        <v>27</v>
      </c>
      <c r="F221" s="81" t="s">
        <v>429</v>
      </c>
      <c r="G221" s="165" t="s">
        <v>179</v>
      </c>
    </row>
    <row r="222" spans="1:7" ht="15.95" customHeight="1">
      <c r="A222" s="77">
        <v>233</v>
      </c>
      <c r="B222" s="82" t="s">
        <v>193</v>
      </c>
      <c r="C222" s="92" t="s">
        <v>400</v>
      </c>
      <c r="D222" s="82" t="s">
        <v>40</v>
      </c>
      <c r="E222" s="85" t="s">
        <v>27</v>
      </c>
      <c r="F222" s="81" t="s">
        <v>740</v>
      </c>
      <c r="G222" s="165" t="s">
        <v>177</v>
      </c>
    </row>
    <row r="223" spans="1:7" ht="15.95" customHeight="1">
      <c r="A223" s="77">
        <v>234</v>
      </c>
      <c r="B223" s="82" t="s">
        <v>194</v>
      </c>
      <c r="C223" s="92" t="s">
        <v>400</v>
      </c>
      <c r="D223" s="82" t="s">
        <v>40</v>
      </c>
      <c r="E223" s="85" t="s">
        <v>20</v>
      </c>
      <c r="F223" s="81" t="s">
        <v>741</v>
      </c>
      <c r="G223" s="165" t="s">
        <v>177</v>
      </c>
    </row>
    <row r="224" spans="1:7" ht="15.95" customHeight="1">
      <c r="A224" s="77">
        <v>235</v>
      </c>
      <c r="B224" s="82" t="s">
        <v>195</v>
      </c>
      <c r="C224" s="92" t="s">
        <v>196</v>
      </c>
      <c r="D224" s="82" t="s">
        <v>40</v>
      </c>
      <c r="E224" s="85" t="s">
        <v>20</v>
      </c>
      <c r="F224" s="81" t="s">
        <v>742</v>
      </c>
      <c r="G224" s="165" t="s">
        <v>177</v>
      </c>
    </row>
    <row r="225" spans="1:7" ht="15.95" customHeight="1">
      <c r="A225" s="77">
        <v>236</v>
      </c>
      <c r="B225" s="82" t="s">
        <v>197</v>
      </c>
      <c r="C225" s="92" t="s">
        <v>196</v>
      </c>
      <c r="D225" s="82" t="s">
        <v>40</v>
      </c>
      <c r="E225" s="85" t="s">
        <v>20</v>
      </c>
      <c r="F225" s="81" t="s">
        <v>198</v>
      </c>
      <c r="G225" s="165" t="s">
        <v>177</v>
      </c>
    </row>
    <row r="226" spans="1:7" ht="15.95" customHeight="1">
      <c r="A226" s="77">
        <v>237</v>
      </c>
      <c r="B226" s="82" t="s">
        <v>199</v>
      </c>
      <c r="C226" s="92" t="s">
        <v>196</v>
      </c>
      <c r="D226" s="82" t="s">
        <v>40</v>
      </c>
      <c r="E226" s="85" t="s">
        <v>20</v>
      </c>
      <c r="F226" s="81" t="s">
        <v>743</v>
      </c>
      <c r="G226" s="165" t="s">
        <v>177</v>
      </c>
    </row>
    <row r="227" spans="1:7" ht="15.95" customHeight="1">
      <c r="A227" s="77">
        <v>238</v>
      </c>
      <c r="B227" s="82" t="s">
        <v>489</v>
      </c>
      <c r="C227" s="92" t="s">
        <v>196</v>
      </c>
      <c r="D227" s="82" t="s">
        <v>40</v>
      </c>
      <c r="E227" s="85" t="s">
        <v>20</v>
      </c>
      <c r="F227" s="81" t="s">
        <v>744</v>
      </c>
      <c r="G227" s="165" t="s">
        <v>177</v>
      </c>
    </row>
    <row r="228" spans="1:7" ht="15.95" customHeight="1">
      <c r="A228" s="77">
        <v>239</v>
      </c>
      <c r="B228" s="82" t="s">
        <v>200</v>
      </c>
      <c r="C228" s="92" t="s">
        <v>513</v>
      </c>
      <c r="D228" s="82" t="s">
        <v>23</v>
      </c>
      <c r="E228" s="85" t="s">
        <v>20</v>
      </c>
      <c r="F228" s="81" t="s">
        <v>201</v>
      </c>
      <c r="G228" s="165" t="s">
        <v>178</v>
      </c>
    </row>
    <row r="229" spans="1:7" ht="15.95" customHeight="1">
      <c r="A229" s="77">
        <v>240</v>
      </c>
      <c r="B229" s="82" t="s">
        <v>490</v>
      </c>
      <c r="C229" s="92" t="s">
        <v>745</v>
      </c>
      <c r="D229" s="82" t="s">
        <v>114</v>
      </c>
      <c r="E229" s="85" t="s">
        <v>20</v>
      </c>
      <c r="F229" s="81" t="s">
        <v>202</v>
      </c>
      <c r="G229" s="165" t="s">
        <v>177</v>
      </c>
    </row>
    <row r="230" spans="1:7" ht="15.95" customHeight="1">
      <c r="A230" s="77">
        <v>241</v>
      </c>
      <c r="B230" s="99" t="s">
        <v>401</v>
      </c>
      <c r="C230" s="100" t="s">
        <v>38</v>
      </c>
      <c r="D230" s="82" t="s">
        <v>28</v>
      </c>
      <c r="E230" s="85" t="s">
        <v>27</v>
      </c>
      <c r="F230" s="81" t="s">
        <v>203</v>
      </c>
      <c r="G230" s="165" t="s">
        <v>179</v>
      </c>
    </row>
    <row r="231" spans="1:7" ht="15.95" customHeight="1">
      <c r="A231" s="77">
        <v>242</v>
      </c>
      <c r="B231" s="82" t="s">
        <v>746</v>
      </c>
      <c r="C231" s="92" t="s">
        <v>491</v>
      </c>
      <c r="D231" s="82" t="s">
        <v>23</v>
      </c>
      <c r="E231" s="85" t="s">
        <v>27</v>
      </c>
      <c r="F231" s="81" t="s">
        <v>204</v>
      </c>
      <c r="G231" s="165" t="s">
        <v>178</v>
      </c>
    </row>
    <row r="232" spans="1:7" ht="15.95" customHeight="1">
      <c r="A232" s="77">
        <v>243</v>
      </c>
      <c r="B232" s="82" t="s">
        <v>205</v>
      </c>
      <c r="C232" s="92" t="s">
        <v>929</v>
      </c>
      <c r="D232" s="77" t="s">
        <v>25</v>
      </c>
      <c r="E232" s="85" t="s">
        <v>730</v>
      </c>
      <c r="F232" s="81" t="s">
        <v>747</v>
      </c>
      <c r="G232" s="165" t="s">
        <v>177</v>
      </c>
    </row>
    <row r="233" spans="1:7" ht="15.95" customHeight="1">
      <c r="A233" s="77">
        <v>244</v>
      </c>
      <c r="B233" s="82" t="s">
        <v>206</v>
      </c>
      <c r="C233" s="78" t="s">
        <v>930</v>
      </c>
      <c r="D233" s="77" t="s">
        <v>25</v>
      </c>
      <c r="E233" s="85" t="s">
        <v>689</v>
      </c>
      <c r="F233" s="167" t="s">
        <v>207</v>
      </c>
      <c r="G233" s="165" t="s">
        <v>177</v>
      </c>
    </row>
    <row r="234" spans="1:7" ht="15.95" customHeight="1">
      <c r="A234" s="77">
        <v>245</v>
      </c>
      <c r="B234" s="101" t="s">
        <v>208</v>
      </c>
      <c r="C234" s="671" t="s">
        <v>1211</v>
      </c>
      <c r="D234" s="81" t="s">
        <v>43</v>
      </c>
      <c r="E234" s="672" t="s">
        <v>27</v>
      </c>
      <c r="F234" s="101" t="s">
        <v>209</v>
      </c>
      <c r="G234" s="326" t="s">
        <v>177</v>
      </c>
    </row>
    <row r="235" spans="1:7" ht="15.95" customHeight="1">
      <c r="A235" s="77">
        <v>246</v>
      </c>
      <c r="B235" s="101" t="s">
        <v>210</v>
      </c>
      <c r="C235" s="671" t="s">
        <v>1211</v>
      </c>
      <c r="D235" s="81" t="s">
        <v>43</v>
      </c>
      <c r="E235" s="672" t="s">
        <v>27</v>
      </c>
      <c r="F235" s="101" t="s">
        <v>1212</v>
      </c>
      <c r="G235" s="326" t="s">
        <v>177</v>
      </c>
    </row>
    <row r="236" spans="1:7" ht="15.95" customHeight="1">
      <c r="A236" s="77">
        <v>247</v>
      </c>
      <c r="B236" s="101" t="s">
        <v>211</v>
      </c>
      <c r="C236" s="671" t="s">
        <v>1211</v>
      </c>
      <c r="D236" s="81" t="s">
        <v>43</v>
      </c>
      <c r="E236" s="672" t="s">
        <v>27</v>
      </c>
      <c r="F236" s="101" t="s">
        <v>212</v>
      </c>
      <c r="G236" s="326" t="s">
        <v>177</v>
      </c>
    </row>
    <row r="237" spans="1:7" ht="15.95" customHeight="1">
      <c r="A237" s="77">
        <v>248</v>
      </c>
      <c r="B237" s="101" t="s">
        <v>213</v>
      </c>
      <c r="C237" s="671" t="s">
        <v>1211</v>
      </c>
      <c r="D237" s="81" t="s">
        <v>43</v>
      </c>
      <c r="E237" s="672" t="s">
        <v>27</v>
      </c>
      <c r="F237" s="101" t="s">
        <v>214</v>
      </c>
      <c r="G237" s="326" t="s">
        <v>177</v>
      </c>
    </row>
    <row r="238" spans="1:7" ht="15.95" customHeight="1">
      <c r="A238" s="77">
        <v>249</v>
      </c>
      <c r="B238" s="101" t="s">
        <v>402</v>
      </c>
      <c r="C238" s="671" t="s">
        <v>1211</v>
      </c>
      <c r="D238" s="81" t="s">
        <v>43</v>
      </c>
      <c r="E238" s="672" t="s">
        <v>20</v>
      </c>
      <c r="F238" s="101" t="s">
        <v>215</v>
      </c>
      <c r="G238" s="326" t="s">
        <v>177</v>
      </c>
    </row>
    <row r="239" spans="1:7" ht="15.95" customHeight="1">
      <c r="A239" s="77">
        <v>250</v>
      </c>
      <c r="B239" s="101" t="s">
        <v>216</v>
      </c>
      <c r="C239" s="671" t="s">
        <v>1211</v>
      </c>
      <c r="D239" s="81" t="s">
        <v>43</v>
      </c>
      <c r="E239" s="672" t="s">
        <v>20</v>
      </c>
      <c r="F239" s="101" t="s">
        <v>1213</v>
      </c>
      <c r="G239" s="326" t="s">
        <v>177</v>
      </c>
    </row>
    <row r="240" spans="1:7" ht="15.95" customHeight="1">
      <c r="A240" s="77">
        <v>251</v>
      </c>
      <c r="B240" s="101" t="s">
        <v>217</v>
      </c>
      <c r="C240" s="671" t="s">
        <v>1211</v>
      </c>
      <c r="D240" s="101" t="s">
        <v>23</v>
      </c>
      <c r="E240" s="672" t="s">
        <v>20</v>
      </c>
      <c r="F240" s="101" t="s">
        <v>218</v>
      </c>
      <c r="G240" s="326" t="s">
        <v>177</v>
      </c>
    </row>
    <row r="241" spans="1:7" ht="15.95" customHeight="1">
      <c r="A241" s="77">
        <v>252</v>
      </c>
      <c r="B241" s="101" t="s">
        <v>219</v>
      </c>
      <c r="C241" s="671" t="s">
        <v>1211</v>
      </c>
      <c r="D241" s="81" t="s">
        <v>43</v>
      </c>
      <c r="E241" s="672" t="s">
        <v>27</v>
      </c>
      <c r="F241" s="101" t="s">
        <v>220</v>
      </c>
      <c r="G241" s="326" t="s">
        <v>177</v>
      </c>
    </row>
    <row r="242" spans="1:7" ht="15.95" customHeight="1">
      <c r="A242" s="77">
        <v>253</v>
      </c>
      <c r="B242" s="101" t="s">
        <v>221</v>
      </c>
      <c r="C242" s="671" t="s">
        <v>1211</v>
      </c>
      <c r="D242" s="81" t="s">
        <v>43</v>
      </c>
      <c r="E242" s="672" t="s">
        <v>27</v>
      </c>
      <c r="F242" s="101" t="s">
        <v>222</v>
      </c>
      <c r="G242" s="326" t="s">
        <v>177</v>
      </c>
    </row>
    <row r="243" spans="1:7" ht="15.95" customHeight="1">
      <c r="A243" s="77">
        <v>254</v>
      </c>
      <c r="B243" s="101" t="s">
        <v>223</v>
      </c>
      <c r="C243" s="671" t="s">
        <v>1211</v>
      </c>
      <c r="D243" s="81" t="s">
        <v>43</v>
      </c>
      <c r="E243" s="672" t="s">
        <v>27</v>
      </c>
      <c r="F243" s="101" t="s">
        <v>1214</v>
      </c>
      <c r="G243" s="326" t="s">
        <v>177</v>
      </c>
    </row>
    <row r="244" spans="1:7" ht="15.95" customHeight="1">
      <c r="A244" s="77">
        <v>255</v>
      </c>
      <c r="B244" s="101" t="s">
        <v>224</v>
      </c>
      <c r="C244" s="671" t="s">
        <v>1211</v>
      </c>
      <c r="D244" s="81" t="s">
        <v>43</v>
      </c>
      <c r="E244" s="672" t="s">
        <v>20</v>
      </c>
      <c r="F244" s="101" t="s">
        <v>1215</v>
      </c>
      <c r="G244" s="326" t="s">
        <v>177</v>
      </c>
    </row>
    <row r="245" spans="1:7" ht="15.95" customHeight="1">
      <c r="A245" s="77">
        <v>256</v>
      </c>
      <c r="B245" s="101" t="s">
        <v>225</v>
      </c>
      <c r="C245" s="671" t="s">
        <v>1211</v>
      </c>
      <c r="D245" s="81" t="s">
        <v>43</v>
      </c>
      <c r="E245" s="672" t="s">
        <v>20</v>
      </c>
      <c r="F245" s="101" t="s">
        <v>1216</v>
      </c>
      <c r="G245" s="326" t="s">
        <v>177</v>
      </c>
    </row>
    <row r="246" spans="1:7" ht="15.95" customHeight="1">
      <c r="A246" s="77">
        <v>257</v>
      </c>
      <c r="B246" s="101" t="s">
        <v>226</v>
      </c>
      <c r="C246" s="671" t="s">
        <v>1211</v>
      </c>
      <c r="D246" s="77" t="s">
        <v>25</v>
      </c>
      <c r="E246" s="672" t="s">
        <v>27</v>
      </c>
      <c r="F246" s="101" t="s">
        <v>227</v>
      </c>
      <c r="G246" s="326" t="s">
        <v>177</v>
      </c>
    </row>
    <row r="247" spans="1:7" ht="15.95" customHeight="1">
      <c r="A247" s="77">
        <v>258</v>
      </c>
      <c r="B247" s="101" t="s">
        <v>228</v>
      </c>
      <c r="C247" s="671" t="s">
        <v>1211</v>
      </c>
      <c r="D247" s="101" t="s">
        <v>28</v>
      </c>
      <c r="E247" s="672" t="s">
        <v>27</v>
      </c>
      <c r="F247" s="101" t="s">
        <v>229</v>
      </c>
      <c r="G247" s="326" t="s">
        <v>177</v>
      </c>
    </row>
    <row r="248" spans="1:7" ht="15.95" customHeight="1">
      <c r="A248" s="77">
        <v>259</v>
      </c>
      <c r="B248" s="101" t="s">
        <v>230</v>
      </c>
      <c r="C248" s="671" t="s">
        <v>1211</v>
      </c>
      <c r="D248" s="101" t="s">
        <v>23</v>
      </c>
      <c r="E248" s="672" t="s">
        <v>27</v>
      </c>
      <c r="F248" s="101" t="s">
        <v>231</v>
      </c>
      <c r="G248" s="326" t="s">
        <v>178</v>
      </c>
    </row>
    <row r="249" spans="1:7" ht="15.95" customHeight="1">
      <c r="A249" s="77">
        <v>260</v>
      </c>
      <c r="B249" s="101" t="s">
        <v>232</v>
      </c>
      <c r="C249" s="671" t="s">
        <v>1211</v>
      </c>
      <c r="D249" s="101" t="s">
        <v>28</v>
      </c>
      <c r="E249" s="672" t="s">
        <v>20</v>
      </c>
      <c r="F249" s="101" t="s">
        <v>233</v>
      </c>
      <c r="G249" s="326" t="s">
        <v>177</v>
      </c>
    </row>
    <row r="250" spans="1:7" ht="15.95" customHeight="1">
      <c r="A250" s="77">
        <v>261</v>
      </c>
      <c r="B250" s="83" t="s">
        <v>1087</v>
      </c>
      <c r="C250" s="88" t="s">
        <v>748</v>
      </c>
      <c r="D250" s="83" t="s">
        <v>40</v>
      </c>
      <c r="E250" s="102" t="s">
        <v>689</v>
      </c>
      <c r="F250" s="83" t="s">
        <v>403</v>
      </c>
      <c r="G250" s="168" t="s">
        <v>177</v>
      </c>
    </row>
    <row r="251" spans="1:7" ht="15.95" customHeight="1">
      <c r="A251" s="77">
        <v>262</v>
      </c>
      <c r="B251" s="83" t="s">
        <v>749</v>
      </c>
      <c r="C251" s="88" t="s">
        <v>931</v>
      </c>
      <c r="D251" s="77" t="s">
        <v>25</v>
      </c>
      <c r="E251" s="102" t="s">
        <v>20</v>
      </c>
      <c r="F251" s="83" t="s">
        <v>58</v>
      </c>
      <c r="G251" s="168" t="s">
        <v>177</v>
      </c>
    </row>
    <row r="252" spans="1:7" ht="15.95" customHeight="1">
      <c r="A252" s="77">
        <v>263</v>
      </c>
      <c r="B252" s="83" t="s">
        <v>457</v>
      </c>
      <c r="C252" s="88" t="s">
        <v>458</v>
      </c>
      <c r="D252" s="83" t="s">
        <v>23</v>
      </c>
      <c r="E252" s="102" t="s">
        <v>382</v>
      </c>
      <c r="F252" s="103" t="s">
        <v>269</v>
      </c>
      <c r="G252" s="169" t="s">
        <v>178</v>
      </c>
    </row>
    <row r="253" spans="1:7" ht="15.95" customHeight="1">
      <c r="A253" s="77">
        <v>264</v>
      </c>
      <c r="B253" s="83" t="s">
        <v>234</v>
      </c>
      <c r="C253" s="88" t="s">
        <v>514</v>
      </c>
      <c r="D253" s="83" t="s">
        <v>40</v>
      </c>
      <c r="E253" s="102" t="s">
        <v>27</v>
      </c>
      <c r="F253" s="103" t="s">
        <v>39</v>
      </c>
      <c r="G253" s="169" t="s">
        <v>177</v>
      </c>
    </row>
    <row r="254" spans="1:7" ht="15.95" customHeight="1">
      <c r="A254" s="77">
        <v>265</v>
      </c>
      <c r="B254" s="83" t="s">
        <v>750</v>
      </c>
      <c r="C254" s="88" t="s">
        <v>515</v>
      </c>
      <c r="D254" s="83" t="s">
        <v>23</v>
      </c>
      <c r="E254" s="102" t="s">
        <v>27</v>
      </c>
      <c r="F254" s="103" t="s">
        <v>235</v>
      </c>
      <c r="G254" s="169" t="s">
        <v>178</v>
      </c>
    </row>
    <row r="255" spans="1:7" ht="15.95" customHeight="1">
      <c r="A255" s="77">
        <v>266</v>
      </c>
      <c r="B255" s="83" t="s">
        <v>1088</v>
      </c>
      <c r="C255" s="88" t="s">
        <v>751</v>
      </c>
      <c r="D255" s="83" t="s">
        <v>40</v>
      </c>
      <c r="E255" s="102" t="s">
        <v>689</v>
      </c>
      <c r="F255" s="170" t="s">
        <v>459</v>
      </c>
      <c r="G255" s="169" t="s">
        <v>177</v>
      </c>
    </row>
    <row r="256" spans="1:7" ht="15.95" customHeight="1">
      <c r="A256" s="77">
        <v>267</v>
      </c>
      <c r="B256" s="83" t="s">
        <v>1089</v>
      </c>
      <c r="C256" s="88" t="s">
        <v>751</v>
      </c>
      <c r="D256" s="83" t="s">
        <v>40</v>
      </c>
      <c r="E256" s="102" t="s">
        <v>689</v>
      </c>
      <c r="F256" s="170" t="s">
        <v>460</v>
      </c>
      <c r="G256" s="169" t="s">
        <v>177</v>
      </c>
    </row>
    <row r="257" spans="1:7" ht="15.95" customHeight="1">
      <c r="A257" s="77">
        <v>268</v>
      </c>
      <c r="B257" s="83" t="s">
        <v>1090</v>
      </c>
      <c r="C257" s="88" t="s">
        <v>751</v>
      </c>
      <c r="D257" s="83" t="s">
        <v>40</v>
      </c>
      <c r="E257" s="102" t="s">
        <v>689</v>
      </c>
      <c r="F257" s="170" t="s">
        <v>461</v>
      </c>
      <c r="G257" s="169" t="s">
        <v>177</v>
      </c>
    </row>
    <row r="258" spans="1:7" ht="15.95" customHeight="1">
      <c r="A258" s="77">
        <v>269</v>
      </c>
      <c r="B258" s="83" t="s">
        <v>1091</v>
      </c>
      <c r="C258" s="88" t="s">
        <v>751</v>
      </c>
      <c r="D258" s="83" t="s">
        <v>40</v>
      </c>
      <c r="E258" s="102" t="s">
        <v>689</v>
      </c>
      <c r="F258" s="170" t="s">
        <v>462</v>
      </c>
      <c r="G258" s="169" t="s">
        <v>177</v>
      </c>
    </row>
    <row r="259" spans="1:7" ht="15.95" customHeight="1">
      <c r="A259" s="77">
        <v>270</v>
      </c>
      <c r="B259" s="83" t="s">
        <v>752</v>
      </c>
      <c r="C259" s="88" t="s">
        <v>516</v>
      </c>
      <c r="D259" s="77" t="s">
        <v>25</v>
      </c>
      <c r="E259" s="102" t="s">
        <v>20</v>
      </c>
      <c r="F259" s="103" t="s">
        <v>407</v>
      </c>
      <c r="G259" s="169" t="s">
        <v>177</v>
      </c>
    </row>
    <row r="260" spans="1:7" ht="15.95" customHeight="1">
      <c r="A260" s="77">
        <v>271</v>
      </c>
      <c r="B260" s="83" t="s">
        <v>492</v>
      </c>
      <c r="C260" s="88" t="s">
        <v>405</v>
      </c>
      <c r="D260" s="83" t="s">
        <v>28</v>
      </c>
      <c r="E260" s="102" t="s">
        <v>27</v>
      </c>
      <c r="F260" s="103" t="s">
        <v>406</v>
      </c>
      <c r="G260" s="169" t="s">
        <v>177</v>
      </c>
    </row>
    <row r="261" spans="1:7" ht="15.95" customHeight="1">
      <c r="A261" s="77">
        <v>272</v>
      </c>
      <c r="B261" s="83" t="s">
        <v>753</v>
      </c>
      <c r="C261" s="88" t="s">
        <v>517</v>
      </c>
      <c r="D261" s="83" t="s">
        <v>40</v>
      </c>
      <c r="E261" s="102" t="s">
        <v>20</v>
      </c>
      <c r="F261" s="103" t="s">
        <v>409</v>
      </c>
      <c r="G261" s="169" t="s">
        <v>177</v>
      </c>
    </row>
    <row r="262" spans="1:7" ht="15.95" customHeight="1">
      <c r="A262" s="77">
        <v>273</v>
      </c>
      <c r="B262" s="83" t="s">
        <v>410</v>
      </c>
      <c r="C262" s="88" t="s">
        <v>408</v>
      </c>
      <c r="D262" s="83" t="s">
        <v>40</v>
      </c>
      <c r="E262" s="102" t="s">
        <v>20</v>
      </c>
      <c r="F262" s="103" t="s">
        <v>411</v>
      </c>
      <c r="G262" s="169" t="s">
        <v>177</v>
      </c>
    </row>
    <row r="263" spans="1:7" ht="15.95" customHeight="1">
      <c r="A263" s="77">
        <v>274</v>
      </c>
      <c r="B263" s="83" t="s">
        <v>412</v>
      </c>
      <c r="C263" s="88" t="s">
        <v>408</v>
      </c>
      <c r="D263" s="83" t="s">
        <v>40</v>
      </c>
      <c r="E263" s="102" t="s">
        <v>20</v>
      </c>
      <c r="F263" s="103" t="s">
        <v>413</v>
      </c>
      <c r="G263" s="169" t="s">
        <v>177</v>
      </c>
    </row>
    <row r="264" spans="1:7" ht="15.95" customHeight="1">
      <c r="A264" s="77">
        <v>275</v>
      </c>
      <c r="B264" s="83" t="s">
        <v>754</v>
      </c>
      <c r="C264" s="88" t="s">
        <v>755</v>
      </c>
      <c r="D264" s="77" t="s">
        <v>25</v>
      </c>
      <c r="E264" s="102" t="s">
        <v>27</v>
      </c>
      <c r="F264" s="103" t="s">
        <v>756</v>
      </c>
      <c r="G264" s="169" t="s">
        <v>177</v>
      </c>
    </row>
    <row r="265" spans="1:7" ht="15.95" customHeight="1">
      <c r="A265" s="77">
        <v>276</v>
      </c>
      <c r="B265" s="83" t="s">
        <v>414</v>
      </c>
      <c r="C265" s="88" t="s">
        <v>755</v>
      </c>
      <c r="D265" s="77" t="s">
        <v>25</v>
      </c>
      <c r="E265" s="102" t="s">
        <v>27</v>
      </c>
      <c r="F265" s="103" t="s">
        <v>757</v>
      </c>
      <c r="G265" s="169" t="s">
        <v>177</v>
      </c>
    </row>
    <row r="266" spans="1:7" ht="15.95" customHeight="1">
      <c r="A266" s="77">
        <v>277</v>
      </c>
      <c r="B266" s="83" t="s">
        <v>415</v>
      </c>
      <c r="C266" s="88" t="s">
        <v>755</v>
      </c>
      <c r="D266" s="77" t="s">
        <v>25</v>
      </c>
      <c r="E266" s="102" t="s">
        <v>27</v>
      </c>
      <c r="F266" s="103" t="s">
        <v>758</v>
      </c>
      <c r="G266" s="169" t="s">
        <v>177</v>
      </c>
    </row>
    <row r="267" spans="1:7" ht="15.95" customHeight="1">
      <c r="A267" s="77">
        <v>278</v>
      </c>
      <c r="B267" s="83" t="s">
        <v>416</v>
      </c>
      <c r="C267" s="88" t="s">
        <v>755</v>
      </c>
      <c r="D267" s="77" t="s">
        <v>25</v>
      </c>
      <c r="E267" s="102" t="s">
        <v>27</v>
      </c>
      <c r="F267" s="103" t="s">
        <v>758</v>
      </c>
      <c r="G267" s="169" t="s">
        <v>177</v>
      </c>
    </row>
    <row r="268" spans="1:7" ht="15.95" customHeight="1">
      <c r="A268" s="77">
        <v>279</v>
      </c>
      <c r="B268" s="83" t="s">
        <v>417</v>
      </c>
      <c r="C268" s="88" t="s">
        <v>755</v>
      </c>
      <c r="D268" s="77" t="s">
        <v>25</v>
      </c>
      <c r="E268" s="102" t="s">
        <v>27</v>
      </c>
      <c r="F268" s="103" t="s">
        <v>758</v>
      </c>
      <c r="G268" s="169" t="s">
        <v>177</v>
      </c>
    </row>
    <row r="269" spans="1:7" ht="15.95" customHeight="1">
      <c r="A269" s="77">
        <v>280</v>
      </c>
      <c r="B269" s="83" t="s">
        <v>759</v>
      </c>
      <c r="C269" s="88" t="s">
        <v>493</v>
      </c>
      <c r="D269" s="83" t="s">
        <v>74</v>
      </c>
      <c r="E269" s="102" t="s">
        <v>27</v>
      </c>
      <c r="F269" s="103" t="s">
        <v>418</v>
      </c>
      <c r="G269" s="169" t="s">
        <v>177</v>
      </c>
    </row>
    <row r="270" spans="1:7" ht="15.95" customHeight="1">
      <c r="A270" s="77">
        <v>281</v>
      </c>
      <c r="B270" s="82" t="s">
        <v>419</v>
      </c>
      <c r="C270" s="88" t="s">
        <v>494</v>
      </c>
      <c r="D270" s="83" t="s">
        <v>28</v>
      </c>
      <c r="E270" s="102" t="s">
        <v>20</v>
      </c>
      <c r="F270" s="103" t="s">
        <v>420</v>
      </c>
      <c r="G270" s="169" t="s">
        <v>177</v>
      </c>
    </row>
    <row r="271" spans="1:7" ht="15.95" customHeight="1">
      <c r="A271" s="104">
        <v>282</v>
      </c>
      <c r="B271" s="87" t="s">
        <v>760</v>
      </c>
      <c r="C271" s="88" t="s">
        <v>495</v>
      </c>
      <c r="D271" s="83" t="s">
        <v>23</v>
      </c>
      <c r="E271" s="102" t="s">
        <v>27</v>
      </c>
      <c r="F271" s="103" t="s">
        <v>423</v>
      </c>
      <c r="G271" s="169" t="s">
        <v>178</v>
      </c>
    </row>
    <row r="272" spans="1:7" ht="15.95" customHeight="1">
      <c r="A272" s="104">
        <v>283</v>
      </c>
      <c r="B272" s="87" t="s">
        <v>430</v>
      </c>
      <c r="C272" s="88" t="s">
        <v>518</v>
      </c>
      <c r="D272" s="83" t="s">
        <v>92</v>
      </c>
      <c r="E272" s="102" t="s">
        <v>27</v>
      </c>
      <c r="F272" s="103" t="s">
        <v>432</v>
      </c>
      <c r="G272" s="169" t="s">
        <v>177</v>
      </c>
    </row>
    <row r="273" spans="1:7" ht="15.95" customHeight="1">
      <c r="A273" s="104">
        <v>284</v>
      </c>
      <c r="B273" s="87" t="s">
        <v>433</v>
      </c>
      <c r="C273" s="88" t="s">
        <v>431</v>
      </c>
      <c r="D273" s="83" t="s">
        <v>92</v>
      </c>
      <c r="E273" s="102" t="s">
        <v>20</v>
      </c>
      <c r="F273" s="103" t="s">
        <v>434</v>
      </c>
      <c r="G273" s="169" t="s">
        <v>177</v>
      </c>
    </row>
    <row r="274" spans="1:7" ht="15.95" customHeight="1">
      <c r="A274" s="104">
        <v>285</v>
      </c>
      <c r="B274" s="87" t="s">
        <v>435</v>
      </c>
      <c r="C274" s="88" t="s">
        <v>431</v>
      </c>
      <c r="D274" s="83" t="s">
        <v>92</v>
      </c>
      <c r="E274" s="102" t="s">
        <v>20</v>
      </c>
      <c r="F274" s="103" t="s">
        <v>436</v>
      </c>
      <c r="G274" s="169" t="s">
        <v>177</v>
      </c>
    </row>
    <row r="275" spans="1:7" ht="15.95" customHeight="1">
      <c r="A275" s="104">
        <v>286</v>
      </c>
      <c r="B275" s="87" t="s">
        <v>437</v>
      </c>
      <c r="C275" s="88" t="s">
        <v>431</v>
      </c>
      <c r="D275" s="83" t="s">
        <v>92</v>
      </c>
      <c r="E275" s="102" t="s">
        <v>20</v>
      </c>
      <c r="F275" s="103" t="s">
        <v>438</v>
      </c>
      <c r="G275" s="169" t="s">
        <v>177</v>
      </c>
    </row>
    <row r="276" spans="1:7" ht="15.95" customHeight="1">
      <c r="A276" s="104">
        <v>287</v>
      </c>
      <c r="B276" s="87" t="s">
        <v>439</v>
      </c>
      <c r="C276" s="88" t="s">
        <v>431</v>
      </c>
      <c r="D276" s="83" t="s">
        <v>92</v>
      </c>
      <c r="E276" s="102" t="s">
        <v>20</v>
      </c>
      <c r="F276" s="103" t="s">
        <v>440</v>
      </c>
      <c r="G276" s="169" t="s">
        <v>177</v>
      </c>
    </row>
    <row r="277" spans="1:7" ht="15.95" customHeight="1">
      <c r="A277" s="104">
        <v>288</v>
      </c>
      <c r="B277" s="87" t="s">
        <v>441</v>
      </c>
      <c r="C277" s="88" t="s">
        <v>442</v>
      </c>
      <c r="D277" s="83" t="s">
        <v>92</v>
      </c>
      <c r="E277" s="102" t="s">
        <v>20</v>
      </c>
      <c r="F277" s="103" t="s">
        <v>443</v>
      </c>
      <c r="G277" s="169" t="s">
        <v>177</v>
      </c>
    </row>
    <row r="278" spans="1:7" ht="15.95" customHeight="1">
      <c r="A278" s="104">
        <v>289</v>
      </c>
      <c r="B278" s="87" t="s">
        <v>444</v>
      </c>
      <c r="C278" s="88" t="s">
        <v>932</v>
      </c>
      <c r="D278" s="81" t="s">
        <v>43</v>
      </c>
      <c r="E278" s="102" t="s">
        <v>20</v>
      </c>
      <c r="F278" s="103" t="s">
        <v>886</v>
      </c>
      <c r="G278" s="169" t="s">
        <v>177</v>
      </c>
    </row>
    <row r="279" spans="1:7" ht="15.95" customHeight="1">
      <c r="A279" s="104">
        <v>290</v>
      </c>
      <c r="B279" s="87" t="s">
        <v>496</v>
      </c>
      <c r="C279" s="88" t="s">
        <v>34</v>
      </c>
      <c r="D279" s="83" t="s">
        <v>92</v>
      </c>
      <c r="E279" s="102" t="s">
        <v>27</v>
      </c>
      <c r="F279" s="103" t="s">
        <v>447</v>
      </c>
      <c r="G279" s="169" t="s">
        <v>177</v>
      </c>
    </row>
    <row r="280" spans="1:7" ht="15.95" customHeight="1">
      <c r="A280" s="104">
        <v>291</v>
      </c>
      <c r="B280" s="87" t="s">
        <v>449</v>
      </c>
      <c r="C280" s="88" t="s">
        <v>450</v>
      </c>
      <c r="D280" s="81" t="s">
        <v>43</v>
      </c>
      <c r="E280" s="102" t="s">
        <v>27</v>
      </c>
      <c r="F280" s="103" t="s">
        <v>451</v>
      </c>
      <c r="G280" s="169" t="s">
        <v>179</v>
      </c>
    </row>
    <row r="281" spans="1:7" ht="15.95" customHeight="1">
      <c r="A281" s="104">
        <v>292</v>
      </c>
      <c r="B281" s="87" t="s">
        <v>452</v>
      </c>
      <c r="C281" s="88" t="s">
        <v>519</v>
      </c>
      <c r="D281" s="81" t="s">
        <v>43</v>
      </c>
      <c r="E281" s="102" t="s">
        <v>20</v>
      </c>
      <c r="F281" s="103" t="s">
        <v>453</v>
      </c>
      <c r="G281" s="169" t="s">
        <v>177</v>
      </c>
    </row>
    <row r="282" spans="1:7" ht="15.95" customHeight="1">
      <c r="A282" s="104">
        <v>293</v>
      </c>
      <c r="B282" s="82" t="s">
        <v>761</v>
      </c>
      <c r="C282" s="78" t="s">
        <v>484</v>
      </c>
      <c r="D282" s="82" t="s">
        <v>53</v>
      </c>
      <c r="E282" s="85" t="s">
        <v>382</v>
      </c>
      <c r="F282" s="82" t="s">
        <v>762</v>
      </c>
      <c r="G282" s="169" t="s">
        <v>177</v>
      </c>
    </row>
    <row r="283" spans="1:7" ht="15.95" customHeight="1">
      <c r="A283" s="104">
        <v>294</v>
      </c>
      <c r="B283" s="87" t="s">
        <v>454</v>
      </c>
      <c r="C283" s="88" t="s">
        <v>455</v>
      </c>
      <c r="D283" s="83" t="s">
        <v>21</v>
      </c>
      <c r="E283" s="102" t="s">
        <v>20</v>
      </c>
      <c r="F283" s="103" t="s">
        <v>456</v>
      </c>
      <c r="G283" s="169" t="s">
        <v>177</v>
      </c>
    </row>
    <row r="284" spans="1:7" ht="15.95" customHeight="1">
      <c r="A284" s="104">
        <v>295</v>
      </c>
      <c r="B284" s="87" t="s">
        <v>463</v>
      </c>
      <c r="C284" s="88" t="s">
        <v>933</v>
      </c>
      <c r="D284" s="83" t="s">
        <v>28</v>
      </c>
      <c r="E284" s="102" t="s">
        <v>27</v>
      </c>
      <c r="F284" s="103" t="s">
        <v>464</v>
      </c>
      <c r="G284" s="165" t="s">
        <v>177</v>
      </c>
    </row>
    <row r="285" spans="1:7" ht="15.95" customHeight="1">
      <c r="A285" s="87">
        <v>298</v>
      </c>
      <c r="B285" s="87" t="s">
        <v>957</v>
      </c>
      <c r="C285" s="76" t="s">
        <v>955</v>
      </c>
      <c r="D285" s="83" t="s">
        <v>21</v>
      </c>
      <c r="E285" s="105" t="s">
        <v>20</v>
      </c>
      <c r="F285" s="103" t="s">
        <v>497</v>
      </c>
      <c r="G285" s="169" t="s">
        <v>177</v>
      </c>
    </row>
    <row r="286" spans="1:7" ht="15.95" customHeight="1">
      <c r="A286" s="87">
        <v>299</v>
      </c>
      <c r="B286" s="87" t="s">
        <v>958</v>
      </c>
      <c r="C286" s="76" t="s">
        <v>955</v>
      </c>
      <c r="D286" s="83" t="s">
        <v>1030</v>
      </c>
      <c r="E286" s="105" t="s">
        <v>20</v>
      </c>
      <c r="F286" s="103" t="s">
        <v>1031</v>
      </c>
      <c r="G286" s="169" t="s">
        <v>178</v>
      </c>
    </row>
    <row r="287" spans="1:7" ht="15.95" customHeight="1">
      <c r="A287" s="87">
        <v>300</v>
      </c>
      <c r="B287" s="87" t="s">
        <v>763</v>
      </c>
      <c r="C287" s="88" t="s">
        <v>60</v>
      </c>
      <c r="D287" s="83" t="s">
        <v>1030</v>
      </c>
      <c r="E287" s="105" t="s">
        <v>730</v>
      </c>
      <c r="F287" s="103" t="s">
        <v>764</v>
      </c>
      <c r="G287" s="169" t="s">
        <v>178</v>
      </c>
    </row>
    <row r="288" spans="1:7" ht="15.95" customHeight="1">
      <c r="A288" s="87">
        <v>301</v>
      </c>
      <c r="B288" s="87" t="s">
        <v>498</v>
      </c>
      <c r="C288" s="88" t="s">
        <v>60</v>
      </c>
      <c r="D288" s="83" t="s">
        <v>23</v>
      </c>
      <c r="E288" s="105" t="s">
        <v>730</v>
      </c>
      <c r="F288" s="103" t="s">
        <v>765</v>
      </c>
      <c r="G288" s="169" t="s">
        <v>178</v>
      </c>
    </row>
    <row r="289" spans="1:10" ht="15.95" customHeight="1">
      <c r="A289" s="87">
        <v>302</v>
      </c>
      <c r="B289" s="87" t="s">
        <v>499</v>
      </c>
      <c r="C289" s="88" t="s">
        <v>60</v>
      </c>
      <c r="D289" s="83" t="s">
        <v>23</v>
      </c>
      <c r="E289" s="105" t="s">
        <v>730</v>
      </c>
      <c r="F289" s="103" t="s">
        <v>766</v>
      </c>
      <c r="G289" s="169" t="s">
        <v>178</v>
      </c>
    </row>
    <row r="290" spans="1:10" ht="15.95" customHeight="1">
      <c r="A290" s="87">
        <v>303</v>
      </c>
      <c r="B290" s="87" t="s">
        <v>500</v>
      </c>
      <c r="C290" s="88" t="s">
        <v>60</v>
      </c>
      <c r="D290" s="83" t="s">
        <v>23</v>
      </c>
      <c r="E290" s="105" t="s">
        <v>730</v>
      </c>
      <c r="F290" s="103" t="s">
        <v>767</v>
      </c>
      <c r="G290" s="169" t="s">
        <v>178</v>
      </c>
    </row>
    <row r="291" spans="1:10" ht="15.95" customHeight="1">
      <c r="A291" s="87">
        <v>304</v>
      </c>
      <c r="B291" s="87" t="s">
        <v>501</v>
      </c>
      <c r="C291" s="88" t="s">
        <v>487</v>
      </c>
      <c r="D291" s="77" t="s">
        <v>25</v>
      </c>
      <c r="E291" s="105" t="s">
        <v>27</v>
      </c>
      <c r="F291" s="103" t="s">
        <v>502</v>
      </c>
      <c r="G291" s="169" t="s">
        <v>177</v>
      </c>
    </row>
    <row r="292" spans="1:10" ht="15.95" customHeight="1">
      <c r="A292" s="87">
        <v>305</v>
      </c>
      <c r="B292" s="87" t="s">
        <v>768</v>
      </c>
      <c r="C292" s="88" t="s">
        <v>520</v>
      </c>
      <c r="D292" s="81" t="s">
        <v>43</v>
      </c>
      <c r="E292" s="105" t="s">
        <v>20</v>
      </c>
      <c r="F292" s="103" t="s">
        <v>521</v>
      </c>
      <c r="G292" s="169" t="s">
        <v>177</v>
      </c>
    </row>
    <row r="293" spans="1:10" ht="15.95" customHeight="1">
      <c r="A293" s="106">
        <v>306</v>
      </c>
      <c r="B293" s="107" t="s">
        <v>1123</v>
      </c>
      <c r="C293" s="108" t="s">
        <v>934</v>
      </c>
      <c r="D293" s="103" t="s">
        <v>23</v>
      </c>
      <c r="E293" s="105" t="s">
        <v>20</v>
      </c>
      <c r="F293" s="103" t="s">
        <v>550</v>
      </c>
      <c r="G293" s="165" t="s">
        <v>178</v>
      </c>
    </row>
    <row r="294" spans="1:10" ht="15.95" customHeight="1">
      <c r="A294" s="106">
        <v>307</v>
      </c>
      <c r="B294" s="107" t="s">
        <v>1124</v>
      </c>
      <c r="C294" s="108" t="s">
        <v>934</v>
      </c>
      <c r="D294" s="103" t="s">
        <v>21</v>
      </c>
      <c r="E294" s="105" t="s">
        <v>20</v>
      </c>
      <c r="F294" s="103" t="s">
        <v>551</v>
      </c>
      <c r="G294" s="169" t="s">
        <v>177</v>
      </c>
    </row>
    <row r="295" spans="1:10" ht="15.95" customHeight="1">
      <c r="A295" s="87">
        <v>308</v>
      </c>
      <c r="B295" s="109" t="s">
        <v>552</v>
      </c>
      <c r="C295" s="109" t="s">
        <v>553</v>
      </c>
      <c r="D295" s="81" t="s">
        <v>43</v>
      </c>
      <c r="E295" s="110" t="s">
        <v>579</v>
      </c>
      <c r="F295" s="109" t="s">
        <v>554</v>
      </c>
      <c r="G295" s="327" t="s">
        <v>177</v>
      </c>
      <c r="H295" s="372"/>
      <c r="I295" s="372"/>
      <c r="J295" s="372"/>
    </row>
    <row r="296" spans="1:10" ht="15.95" customHeight="1">
      <c r="A296" s="87">
        <v>309</v>
      </c>
      <c r="B296" s="109" t="s">
        <v>555</v>
      </c>
      <c r="C296" s="109" t="s">
        <v>553</v>
      </c>
      <c r="D296" s="81" t="s">
        <v>43</v>
      </c>
      <c r="E296" s="110" t="s">
        <v>579</v>
      </c>
      <c r="F296" s="109" t="s">
        <v>556</v>
      </c>
      <c r="G296" s="327" t="s">
        <v>177</v>
      </c>
      <c r="H296" s="372"/>
      <c r="I296" s="372"/>
      <c r="J296" s="372"/>
    </row>
    <row r="297" spans="1:10" ht="15.95" customHeight="1">
      <c r="A297" s="87">
        <v>310</v>
      </c>
      <c r="B297" s="109" t="s">
        <v>557</v>
      </c>
      <c r="C297" s="109" t="s">
        <v>769</v>
      </c>
      <c r="D297" s="81" t="s">
        <v>43</v>
      </c>
      <c r="E297" s="110" t="s">
        <v>579</v>
      </c>
      <c r="F297" s="109" t="s">
        <v>558</v>
      </c>
      <c r="G297" s="327" t="s">
        <v>177</v>
      </c>
    </row>
    <row r="298" spans="1:10" ht="15.95" customHeight="1">
      <c r="A298" s="87">
        <v>311</v>
      </c>
      <c r="B298" s="109" t="s">
        <v>559</v>
      </c>
      <c r="C298" s="109" t="s">
        <v>553</v>
      </c>
      <c r="D298" s="81" t="s">
        <v>43</v>
      </c>
      <c r="E298" s="110" t="s">
        <v>579</v>
      </c>
      <c r="F298" s="109" t="s">
        <v>560</v>
      </c>
      <c r="G298" s="327" t="s">
        <v>177</v>
      </c>
    </row>
    <row r="299" spans="1:10" ht="15.95" customHeight="1">
      <c r="A299" s="87">
        <v>312</v>
      </c>
      <c r="B299" s="109" t="s">
        <v>561</v>
      </c>
      <c r="C299" s="109" t="s">
        <v>553</v>
      </c>
      <c r="D299" s="111" t="s">
        <v>21</v>
      </c>
      <c r="E299" s="110" t="s">
        <v>579</v>
      </c>
      <c r="F299" s="109" t="s">
        <v>562</v>
      </c>
      <c r="G299" s="327" t="s">
        <v>177</v>
      </c>
    </row>
    <row r="300" spans="1:10" ht="15.95" customHeight="1">
      <c r="A300" s="87">
        <v>313</v>
      </c>
      <c r="B300" s="109" t="s">
        <v>563</v>
      </c>
      <c r="C300" s="109" t="s">
        <v>553</v>
      </c>
      <c r="D300" s="81" t="s">
        <v>43</v>
      </c>
      <c r="E300" s="110" t="s">
        <v>579</v>
      </c>
      <c r="F300" s="109" t="s">
        <v>564</v>
      </c>
      <c r="G300" s="327" t="s">
        <v>177</v>
      </c>
    </row>
    <row r="301" spans="1:10" ht="15.95" customHeight="1">
      <c r="A301" s="87">
        <v>314</v>
      </c>
      <c r="B301" s="109" t="s">
        <v>565</v>
      </c>
      <c r="C301" s="109" t="s">
        <v>553</v>
      </c>
      <c r="D301" s="81" t="s">
        <v>43</v>
      </c>
      <c r="E301" s="110" t="s">
        <v>579</v>
      </c>
      <c r="F301" s="109" t="s">
        <v>566</v>
      </c>
      <c r="G301" s="327" t="s">
        <v>177</v>
      </c>
    </row>
    <row r="302" spans="1:10" ht="15.95" customHeight="1">
      <c r="A302" s="87">
        <v>315</v>
      </c>
      <c r="B302" s="109" t="s">
        <v>567</v>
      </c>
      <c r="C302" s="109" t="s">
        <v>553</v>
      </c>
      <c r="D302" s="111" t="s">
        <v>40</v>
      </c>
      <c r="E302" s="110" t="s">
        <v>579</v>
      </c>
      <c r="F302" s="109" t="s">
        <v>568</v>
      </c>
      <c r="G302" s="327" t="s">
        <v>177</v>
      </c>
    </row>
    <row r="303" spans="1:10" ht="15.95" customHeight="1">
      <c r="A303" s="87">
        <v>316</v>
      </c>
      <c r="B303" s="109" t="s">
        <v>569</v>
      </c>
      <c r="C303" s="109" t="s">
        <v>553</v>
      </c>
      <c r="D303" s="81" t="s">
        <v>43</v>
      </c>
      <c r="E303" s="110" t="s">
        <v>579</v>
      </c>
      <c r="F303" s="109" t="s">
        <v>570</v>
      </c>
      <c r="G303" s="327" t="s">
        <v>177</v>
      </c>
    </row>
    <row r="304" spans="1:10" ht="15.95" customHeight="1">
      <c r="A304" s="87">
        <v>317</v>
      </c>
      <c r="B304" s="109" t="s">
        <v>571</v>
      </c>
      <c r="C304" s="109" t="s">
        <v>553</v>
      </c>
      <c r="D304" s="111" t="s">
        <v>74</v>
      </c>
      <c r="E304" s="110" t="s">
        <v>579</v>
      </c>
      <c r="F304" s="109" t="s">
        <v>572</v>
      </c>
      <c r="G304" s="327" t="s">
        <v>177</v>
      </c>
    </row>
    <row r="305" spans="1:10" ht="15.95" customHeight="1">
      <c r="A305" s="87">
        <v>318</v>
      </c>
      <c r="B305" s="109" t="s">
        <v>573</v>
      </c>
      <c r="C305" s="109" t="s">
        <v>553</v>
      </c>
      <c r="D305" s="111" t="s">
        <v>574</v>
      </c>
      <c r="E305" s="110" t="s">
        <v>579</v>
      </c>
      <c r="F305" s="109" t="s">
        <v>575</v>
      </c>
      <c r="G305" s="327" t="s">
        <v>177</v>
      </c>
    </row>
    <row r="306" spans="1:10" ht="15.95" customHeight="1">
      <c r="A306" s="87">
        <v>319</v>
      </c>
      <c r="B306" s="109" t="s">
        <v>576</v>
      </c>
      <c r="C306" s="109" t="s">
        <v>553</v>
      </c>
      <c r="D306" s="111" t="s">
        <v>21</v>
      </c>
      <c r="E306" s="110" t="s">
        <v>579</v>
      </c>
      <c r="F306" s="109" t="s">
        <v>577</v>
      </c>
      <c r="G306" s="327" t="s">
        <v>177</v>
      </c>
    </row>
    <row r="307" spans="1:10" ht="15.95" customHeight="1">
      <c r="A307" s="87">
        <v>320</v>
      </c>
      <c r="B307" s="109" t="s">
        <v>770</v>
      </c>
      <c r="C307" s="109" t="s">
        <v>578</v>
      </c>
      <c r="D307" s="111" t="s">
        <v>114</v>
      </c>
      <c r="E307" s="110" t="s">
        <v>579</v>
      </c>
      <c r="F307" s="109" t="s">
        <v>580</v>
      </c>
      <c r="G307" s="327" t="s">
        <v>177</v>
      </c>
    </row>
    <row r="308" spans="1:10" ht="15.95" customHeight="1">
      <c r="A308" s="87">
        <v>321</v>
      </c>
      <c r="B308" s="107" t="s">
        <v>771</v>
      </c>
      <c r="C308" s="75" t="s">
        <v>336</v>
      </c>
      <c r="D308" s="77" t="s">
        <v>25</v>
      </c>
      <c r="E308" s="84" t="s">
        <v>27</v>
      </c>
      <c r="F308" s="107" t="s">
        <v>581</v>
      </c>
      <c r="G308" s="307" t="s">
        <v>177</v>
      </c>
    </row>
    <row r="309" spans="1:10" ht="15.95" customHeight="1">
      <c r="A309" s="77">
        <v>327</v>
      </c>
      <c r="B309" s="107" t="s">
        <v>773</v>
      </c>
      <c r="C309" s="75" t="s">
        <v>935</v>
      </c>
      <c r="D309" s="77" t="s">
        <v>25</v>
      </c>
      <c r="E309" s="84" t="s">
        <v>27</v>
      </c>
      <c r="F309" s="107" t="s">
        <v>584</v>
      </c>
      <c r="G309" s="307" t="s">
        <v>177</v>
      </c>
    </row>
    <row r="310" spans="1:10" ht="15.95" customHeight="1">
      <c r="A310" s="106">
        <v>328</v>
      </c>
      <c r="B310" s="112" t="s">
        <v>774</v>
      </c>
      <c r="C310" s="75" t="s">
        <v>473</v>
      </c>
      <c r="D310" s="81" t="s">
        <v>28</v>
      </c>
      <c r="E310" s="84" t="s">
        <v>27</v>
      </c>
      <c r="F310" s="107" t="s">
        <v>1217</v>
      </c>
      <c r="G310" s="307" t="s">
        <v>177</v>
      </c>
    </row>
    <row r="311" spans="1:10" ht="15.95" customHeight="1">
      <c r="A311" s="106">
        <v>329</v>
      </c>
      <c r="B311" s="107" t="s">
        <v>775</v>
      </c>
      <c r="C311" s="75" t="s">
        <v>583</v>
      </c>
      <c r="D311" s="77" t="s">
        <v>25</v>
      </c>
      <c r="E311" s="84" t="s">
        <v>20</v>
      </c>
      <c r="F311" s="107" t="s">
        <v>772</v>
      </c>
      <c r="G311" s="307" t="s">
        <v>177</v>
      </c>
    </row>
    <row r="312" spans="1:10" ht="15.95" customHeight="1">
      <c r="A312" s="77">
        <v>330</v>
      </c>
      <c r="B312" s="107" t="s">
        <v>776</v>
      </c>
      <c r="C312" s="75" t="s">
        <v>777</v>
      </c>
      <c r="D312" s="81" t="s">
        <v>114</v>
      </c>
      <c r="E312" s="84" t="s">
        <v>20</v>
      </c>
      <c r="F312" s="107" t="s">
        <v>778</v>
      </c>
      <c r="G312" s="307" t="s">
        <v>177</v>
      </c>
    </row>
    <row r="313" spans="1:10" ht="15.95" customHeight="1">
      <c r="A313" s="77">
        <f>1+A312</f>
        <v>331</v>
      </c>
      <c r="B313" s="107" t="s">
        <v>779</v>
      </c>
      <c r="C313" s="75" t="s">
        <v>508</v>
      </c>
      <c r="D313" s="81" t="s">
        <v>23</v>
      </c>
      <c r="E313" s="84" t="s">
        <v>20</v>
      </c>
      <c r="F313" s="107" t="s">
        <v>780</v>
      </c>
      <c r="G313" s="307" t="s">
        <v>178</v>
      </c>
    </row>
    <row r="314" spans="1:10" ht="15.95" customHeight="1">
      <c r="A314" s="77">
        <f t="shared" ref="A314:A327" si="0">1+A313</f>
        <v>332</v>
      </c>
      <c r="B314" s="107" t="s">
        <v>781</v>
      </c>
      <c r="C314" s="75" t="s">
        <v>782</v>
      </c>
      <c r="D314" s="81" t="s">
        <v>40</v>
      </c>
      <c r="E314" s="84" t="s">
        <v>20</v>
      </c>
      <c r="F314" s="107" t="s">
        <v>783</v>
      </c>
      <c r="G314" s="307" t="s">
        <v>177</v>
      </c>
    </row>
    <row r="315" spans="1:10" ht="15.95" customHeight="1">
      <c r="A315" s="77">
        <f t="shared" si="0"/>
        <v>333</v>
      </c>
      <c r="B315" s="82" t="s">
        <v>784</v>
      </c>
      <c r="C315" s="77" t="s">
        <v>785</v>
      </c>
      <c r="D315" s="77" t="s">
        <v>40</v>
      </c>
      <c r="E315" s="85" t="s">
        <v>27</v>
      </c>
      <c r="F315" s="82" t="s">
        <v>786</v>
      </c>
      <c r="G315" s="171" t="s">
        <v>177</v>
      </c>
    </row>
    <row r="316" spans="1:10" ht="15.95" customHeight="1">
      <c r="A316" s="77">
        <f t="shared" si="0"/>
        <v>334</v>
      </c>
      <c r="B316" s="82" t="s">
        <v>787</v>
      </c>
      <c r="C316" s="77" t="s">
        <v>785</v>
      </c>
      <c r="D316" s="77" t="s">
        <v>40</v>
      </c>
      <c r="E316" s="85" t="s">
        <v>20</v>
      </c>
      <c r="F316" s="82" t="s">
        <v>788</v>
      </c>
      <c r="G316" s="171" t="s">
        <v>177</v>
      </c>
    </row>
    <row r="317" spans="1:10" ht="15.95" customHeight="1">
      <c r="A317" s="77">
        <f t="shared" si="0"/>
        <v>335</v>
      </c>
      <c r="B317" s="82" t="s">
        <v>789</v>
      </c>
      <c r="C317" s="77" t="s">
        <v>785</v>
      </c>
      <c r="D317" s="77" t="s">
        <v>40</v>
      </c>
      <c r="E317" s="85" t="s">
        <v>20</v>
      </c>
      <c r="F317" s="82" t="s">
        <v>790</v>
      </c>
      <c r="G317" s="171" t="s">
        <v>177</v>
      </c>
      <c r="H317" s="372"/>
      <c r="I317" s="372"/>
      <c r="J317" s="372"/>
    </row>
    <row r="318" spans="1:10" ht="15.95" customHeight="1">
      <c r="A318" s="77">
        <f t="shared" si="0"/>
        <v>336</v>
      </c>
      <c r="B318" s="82" t="s">
        <v>814</v>
      </c>
      <c r="C318" s="77" t="s">
        <v>520</v>
      </c>
      <c r="D318" s="77" t="s">
        <v>23</v>
      </c>
      <c r="E318" s="85" t="s">
        <v>27</v>
      </c>
      <c r="F318" s="82" t="s">
        <v>791</v>
      </c>
      <c r="G318" s="171" t="s">
        <v>178</v>
      </c>
      <c r="H318" s="372"/>
      <c r="I318" s="372"/>
      <c r="J318" s="372"/>
    </row>
    <row r="319" spans="1:10" ht="15.95" customHeight="1">
      <c r="A319" s="77">
        <f t="shared" si="0"/>
        <v>337</v>
      </c>
      <c r="B319" s="82" t="s">
        <v>792</v>
      </c>
      <c r="C319" s="77" t="s">
        <v>793</v>
      </c>
      <c r="D319" s="77" t="s">
        <v>28</v>
      </c>
      <c r="E319" s="85" t="s">
        <v>376</v>
      </c>
      <c r="F319" s="82" t="s">
        <v>794</v>
      </c>
      <c r="G319" s="171" t="s">
        <v>179</v>
      </c>
    </row>
    <row r="320" spans="1:10" ht="15.95" customHeight="1">
      <c r="A320" s="77">
        <f t="shared" si="0"/>
        <v>338</v>
      </c>
      <c r="B320" s="82" t="s">
        <v>795</v>
      </c>
      <c r="C320" s="77" t="s">
        <v>793</v>
      </c>
      <c r="D320" s="77" t="s">
        <v>28</v>
      </c>
      <c r="E320" s="85" t="s">
        <v>376</v>
      </c>
      <c r="F320" s="82" t="s">
        <v>794</v>
      </c>
      <c r="G320" s="171" t="s">
        <v>179</v>
      </c>
    </row>
    <row r="321" spans="1:7" ht="15.95" customHeight="1">
      <c r="A321" s="77">
        <f t="shared" si="0"/>
        <v>339</v>
      </c>
      <c r="B321" s="77" t="s">
        <v>796</v>
      </c>
      <c r="C321" s="77" t="s">
        <v>797</v>
      </c>
      <c r="D321" s="77" t="s">
        <v>28</v>
      </c>
      <c r="E321" s="85" t="s">
        <v>22</v>
      </c>
      <c r="F321" s="82" t="s">
        <v>798</v>
      </c>
      <c r="G321" s="171" t="s">
        <v>177</v>
      </c>
    </row>
    <row r="322" spans="1:7" ht="15.95" customHeight="1">
      <c r="A322" s="77">
        <f t="shared" si="0"/>
        <v>340</v>
      </c>
      <c r="B322" s="172" t="s">
        <v>799</v>
      </c>
      <c r="C322" s="77" t="s">
        <v>797</v>
      </c>
      <c r="D322" s="77" t="s">
        <v>28</v>
      </c>
      <c r="E322" s="85" t="s">
        <v>22</v>
      </c>
      <c r="F322" s="82" t="s">
        <v>800</v>
      </c>
      <c r="G322" s="171" t="s">
        <v>177</v>
      </c>
    </row>
    <row r="323" spans="1:7" ht="15.95" customHeight="1">
      <c r="A323" s="77">
        <f t="shared" si="0"/>
        <v>341</v>
      </c>
      <c r="B323" s="77" t="s">
        <v>801</v>
      </c>
      <c r="C323" s="77" t="s">
        <v>797</v>
      </c>
      <c r="D323" s="77" t="s">
        <v>28</v>
      </c>
      <c r="E323" s="85" t="s">
        <v>32</v>
      </c>
      <c r="F323" s="82" t="s">
        <v>802</v>
      </c>
      <c r="G323" s="171" t="s">
        <v>177</v>
      </c>
    </row>
    <row r="324" spans="1:7" ht="15.95" customHeight="1">
      <c r="A324" s="77">
        <f t="shared" si="0"/>
        <v>342</v>
      </c>
      <c r="B324" s="77" t="s">
        <v>803</v>
      </c>
      <c r="C324" s="77" t="s">
        <v>797</v>
      </c>
      <c r="D324" s="77" t="s">
        <v>28</v>
      </c>
      <c r="E324" s="85" t="s">
        <v>32</v>
      </c>
      <c r="F324" s="82" t="s">
        <v>804</v>
      </c>
      <c r="G324" s="171" t="s">
        <v>177</v>
      </c>
    </row>
    <row r="325" spans="1:7" ht="15.95" customHeight="1">
      <c r="A325" s="77">
        <f t="shared" si="0"/>
        <v>343</v>
      </c>
      <c r="B325" s="77" t="s">
        <v>805</v>
      </c>
      <c r="C325" s="77" t="s">
        <v>797</v>
      </c>
      <c r="D325" s="77" t="s">
        <v>28</v>
      </c>
      <c r="E325" s="85" t="s">
        <v>32</v>
      </c>
      <c r="F325" s="82" t="s">
        <v>806</v>
      </c>
      <c r="G325" s="171" t="s">
        <v>177</v>
      </c>
    </row>
    <row r="326" spans="1:7" ht="15.95" customHeight="1">
      <c r="A326" s="77">
        <f t="shared" si="0"/>
        <v>344</v>
      </c>
      <c r="B326" s="77" t="s">
        <v>807</v>
      </c>
      <c r="C326" s="77" t="s">
        <v>797</v>
      </c>
      <c r="D326" s="77" t="s">
        <v>28</v>
      </c>
      <c r="E326" s="85" t="s">
        <v>32</v>
      </c>
      <c r="F326" s="82" t="s">
        <v>808</v>
      </c>
      <c r="G326" s="171" t="s">
        <v>177</v>
      </c>
    </row>
    <row r="327" spans="1:7" ht="15.95" customHeight="1">
      <c r="A327" s="77">
        <f t="shared" si="0"/>
        <v>345</v>
      </c>
      <c r="B327" s="77" t="s">
        <v>809</v>
      </c>
      <c r="C327" s="77" t="s">
        <v>797</v>
      </c>
      <c r="D327" s="77" t="s">
        <v>25</v>
      </c>
      <c r="E327" s="85" t="s">
        <v>22</v>
      </c>
      <c r="F327" s="82" t="s">
        <v>810</v>
      </c>
      <c r="G327" s="171" t="s">
        <v>177</v>
      </c>
    </row>
    <row r="328" spans="1:7" ht="15.95" customHeight="1">
      <c r="A328" s="77">
        <f>1+A327</f>
        <v>346</v>
      </c>
      <c r="B328" s="77" t="s">
        <v>811</v>
      </c>
      <c r="C328" s="77" t="s">
        <v>797</v>
      </c>
      <c r="D328" s="77" t="s">
        <v>25</v>
      </c>
      <c r="E328" s="85" t="s">
        <v>22</v>
      </c>
      <c r="F328" s="82" t="s">
        <v>812</v>
      </c>
      <c r="G328" s="171" t="s">
        <v>177</v>
      </c>
    </row>
    <row r="329" spans="1:7" ht="15.95" customHeight="1">
      <c r="A329" s="77">
        <f t="shared" ref="A329:A345" si="1">1+A328</f>
        <v>347</v>
      </c>
      <c r="B329" s="171" t="s">
        <v>815</v>
      </c>
      <c r="C329" s="171" t="s">
        <v>936</v>
      </c>
      <c r="D329" s="81" t="s">
        <v>607</v>
      </c>
      <c r="E329" s="85" t="s">
        <v>22</v>
      </c>
      <c r="F329" s="82" t="s">
        <v>816</v>
      </c>
      <c r="G329" s="307" t="s">
        <v>178</v>
      </c>
    </row>
    <row r="330" spans="1:7" ht="15.95" customHeight="1">
      <c r="A330" s="77">
        <f t="shared" si="1"/>
        <v>348</v>
      </c>
      <c r="B330" s="82" t="s">
        <v>817</v>
      </c>
      <c r="C330" s="77" t="s">
        <v>818</v>
      </c>
      <c r="D330" s="77" t="s">
        <v>25</v>
      </c>
      <c r="E330" s="85" t="s">
        <v>27</v>
      </c>
      <c r="F330" s="82" t="s">
        <v>819</v>
      </c>
      <c r="G330" s="171" t="s">
        <v>177</v>
      </c>
    </row>
    <row r="331" spans="1:7" ht="15.95" customHeight="1">
      <c r="A331" s="77">
        <f t="shared" si="1"/>
        <v>349</v>
      </c>
      <c r="B331" s="82" t="s">
        <v>820</v>
      </c>
      <c r="C331" s="77" t="s">
        <v>818</v>
      </c>
      <c r="D331" s="77" t="s">
        <v>25</v>
      </c>
      <c r="E331" s="85" t="s">
        <v>27</v>
      </c>
      <c r="F331" s="82" t="s">
        <v>821</v>
      </c>
      <c r="G331" s="171" t="s">
        <v>177</v>
      </c>
    </row>
    <row r="332" spans="1:7" ht="15.95" customHeight="1">
      <c r="A332" s="77">
        <f t="shared" si="1"/>
        <v>350</v>
      </c>
      <c r="B332" s="82" t="s">
        <v>822</v>
      </c>
      <c r="C332" s="77" t="s">
        <v>818</v>
      </c>
      <c r="D332" s="77" t="s">
        <v>25</v>
      </c>
      <c r="E332" s="85" t="s">
        <v>20</v>
      </c>
      <c r="F332" s="82" t="s">
        <v>823</v>
      </c>
      <c r="G332" s="171" t="s">
        <v>179</v>
      </c>
    </row>
    <row r="333" spans="1:7" ht="15.95" customHeight="1">
      <c r="A333" s="77">
        <f t="shared" si="1"/>
        <v>351</v>
      </c>
      <c r="B333" s="82" t="s">
        <v>824</v>
      </c>
      <c r="C333" s="77" t="s">
        <v>818</v>
      </c>
      <c r="D333" s="77" t="s">
        <v>25</v>
      </c>
      <c r="E333" s="85" t="s">
        <v>20</v>
      </c>
      <c r="F333" s="82" t="s">
        <v>825</v>
      </c>
      <c r="G333" s="171" t="s">
        <v>179</v>
      </c>
    </row>
    <row r="334" spans="1:7" ht="15.95" customHeight="1">
      <c r="A334" s="77">
        <f t="shared" si="1"/>
        <v>352</v>
      </c>
      <c r="B334" s="82" t="s">
        <v>826</v>
      </c>
      <c r="C334" s="77" t="s">
        <v>818</v>
      </c>
      <c r="D334" s="77" t="s">
        <v>25</v>
      </c>
      <c r="E334" s="85" t="s">
        <v>20</v>
      </c>
      <c r="F334" s="82" t="s">
        <v>827</v>
      </c>
      <c r="G334" s="171" t="s">
        <v>179</v>
      </c>
    </row>
    <row r="335" spans="1:7" ht="15.95" customHeight="1">
      <c r="A335" s="77">
        <f t="shared" si="1"/>
        <v>353</v>
      </c>
      <c r="B335" s="82" t="s">
        <v>828</v>
      </c>
      <c r="C335" s="77" t="s">
        <v>818</v>
      </c>
      <c r="D335" s="77" t="s">
        <v>25</v>
      </c>
      <c r="E335" s="85" t="s">
        <v>20</v>
      </c>
      <c r="F335" s="82" t="s">
        <v>829</v>
      </c>
      <c r="G335" s="171" t="s">
        <v>179</v>
      </c>
    </row>
    <row r="336" spans="1:7" ht="15.95" customHeight="1">
      <c r="A336" s="77">
        <f t="shared" si="1"/>
        <v>354</v>
      </c>
      <c r="B336" s="82" t="s">
        <v>830</v>
      </c>
      <c r="C336" s="77" t="s">
        <v>818</v>
      </c>
      <c r="D336" s="77" t="s">
        <v>25</v>
      </c>
      <c r="E336" s="85" t="s">
        <v>20</v>
      </c>
      <c r="F336" s="82" t="s">
        <v>831</v>
      </c>
      <c r="G336" s="171" t="s">
        <v>179</v>
      </c>
    </row>
    <row r="337" spans="1:7" ht="15.95" customHeight="1">
      <c r="A337" s="77">
        <f t="shared" si="1"/>
        <v>355</v>
      </c>
      <c r="B337" s="82" t="s">
        <v>832</v>
      </c>
      <c r="C337" s="77" t="s">
        <v>818</v>
      </c>
      <c r="D337" s="77" t="s">
        <v>25</v>
      </c>
      <c r="E337" s="85" t="s">
        <v>20</v>
      </c>
      <c r="F337" s="82" t="s">
        <v>833</v>
      </c>
      <c r="G337" s="171" t="s">
        <v>179</v>
      </c>
    </row>
    <row r="338" spans="1:7" ht="15.95" customHeight="1">
      <c r="A338" s="77">
        <f t="shared" si="1"/>
        <v>356</v>
      </c>
      <c r="B338" s="82" t="s">
        <v>834</v>
      </c>
      <c r="C338" s="77" t="s">
        <v>818</v>
      </c>
      <c r="D338" s="77" t="s">
        <v>28</v>
      </c>
      <c r="E338" s="85" t="s">
        <v>20</v>
      </c>
      <c r="F338" s="82" t="s">
        <v>835</v>
      </c>
      <c r="G338" s="171" t="s">
        <v>179</v>
      </c>
    </row>
    <row r="339" spans="1:7" ht="15.95" customHeight="1">
      <c r="A339" s="77">
        <f t="shared" si="1"/>
        <v>357</v>
      </c>
      <c r="B339" s="82" t="s">
        <v>836</v>
      </c>
      <c r="C339" s="77" t="s">
        <v>818</v>
      </c>
      <c r="D339" s="77" t="s">
        <v>28</v>
      </c>
      <c r="E339" s="85" t="s">
        <v>20</v>
      </c>
      <c r="F339" s="82" t="s">
        <v>837</v>
      </c>
      <c r="G339" s="171" t="s">
        <v>179</v>
      </c>
    </row>
    <row r="340" spans="1:7" ht="15.95" customHeight="1">
      <c r="A340" s="77">
        <f t="shared" si="1"/>
        <v>358</v>
      </c>
      <c r="B340" s="82" t="s">
        <v>838</v>
      </c>
      <c r="C340" s="77" t="s">
        <v>839</v>
      </c>
      <c r="D340" s="77" t="s">
        <v>28</v>
      </c>
      <c r="E340" s="85" t="s">
        <v>20</v>
      </c>
      <c r="F340" s="82" t="s">
        <v>840</v>
      </c>
      <c r="G340" s="171" t="s">
        <v>179</v>
      </c>
    </row>
    <row r="341" spans="1:7" ht="15.95" customHeight="1">
      <c r="A341" s="77">
        <f t="shared" si="1"/>
        <v>359</v>
      </c>
      <c r="B341" s="82" t="s">
        <v>841</v>
      </c>
      <c r="C341" s="77" t="s">
        <v>818</v>
      </c>
      <c r="D341" s="77" t="s">
        <v>28</v>
      </c>
      <c r="E341" s="85" t="s">
        <v>20</v>
      </c>
      <c r="F341" s="82" t="s">
        <v>842</v>
      </c>
      <c r="G341" s="171" t="s">
        <v>179</v>
      </c>
    </row>
    <row r="342" spans="1:7" ht="15.95" customHeight="1">
      <c r="A342" s="77">
        <f t="shared" si="1"/>
        <v>360</v>
      </c>
      <c r="B342" s="82" t="s">
        <v>843</v>
      </c>
      <c r="C342" s="77" t="s">
        <v>818</v>
      </c>
      <c r="D342" s="77" t="s">
        <v>28</v>
      </c>
      <c r="E342" s="85" t="s">
        <v>20</v>
      </c>
      <c r="F342" s="82" t="s">
        <v>844</v>
      </c>
      <c r="G342" s="171" t="s">
        <v>179</v>
      </c>
    </row>
    <row r="343" spans="1:7" ht="15.95" customHeight="1">
      <c r="A343" s="77">
        <f t="shared" si="1"/>
        <v>361</v>
      </c>
      <c r="B343" s="82" t="s">
        <v>845</v>
      </c>
      <c r="C343" s="77" t="s">
        <v>818</v>
      </c>
      <c r="D343" s="77" t="s">
        <v>28</v>
      </c>
      <c r="E343" s="85" t="s">
        <v>20</v>
      </c>
      <c r="F343" s="82" t="s">
        <v>846</v>
      </c>
      <c r="G343" s="171" t="s">
        <v>179</v>
      </c>
    </row>
    <row r="344" spans="1:7" ht="15.95" customHeight="1">
      <c r="A344" s="77">
        <f t="shared" si="1"/>
        <v>362</v>
      </c>
      <c r="B344" s="82" t="s">
        <v>937</v>
      </c>
      <c r="C344" s="77" t="s">
        <v>546</v>
      </c>
      <c r="D344" s="81" t="s">
        <v>40</v>
      </c>
      <c r="E344" s="85" t="s">
        <v>27</v>
      </c>
      <c r="F344" s="82" t="s">
        <v>847</v>
      </c>
      <c r="G344" s="171" t="s">
        <v>177</v>
      </c>
    </row>
    <row r="345" spans="1:7" ht="15.95" customHeight="1">
      <c r="A345" s="77">
        <f t="shared" si="1"/>
        <v>363</v>
      </c>
      <c r="B345" s="173" t="s">
        <v>850</v>
      </c>
      <c r="C345" s="77" t="s">
        <v>938</v>
      </c>
      <c r="D345" s="77" t="s">
        <v>28</v>
      </c>
      <c r="E345" s="85" t="s">
        <v>20</v>
      </c>
      <c r="F345" s="82" t="s">
        <v>851</v>
      </c>
      <c r="G345" s="171" t="s">
        <v>177</v>
      </c>
    </row>
    <row r="346" spans="1:7" ht="15.95" customHeight="1">
      <c r="A346" s="77">
        <f>1+A345</f>
        <v>364</v>
      </c>
      <c r="B346" s="82" t="s">
        <v>852</v>
      </c>
      <c r="C346" s="77" t="s">
        <v>853</v>
      </c>
      <c r="D346" s="81" t="s">
        <v>43</v>
      </c>
      <c r="E346" s="85" t="s">
        <v>27</v>
      </c>
      <c r="F346" s="82" t="s">
        <v>854</v>
      </c>
      <c r="G346" s="171" t="s">
        <v>177</v>
      </c>
    </row>
    <row r="347" spans="1:7" ht="15.95" customHeight="1">
      <c r="A347" s="77">
        <f t="shared" ref="A347:A375" si="2">1+A346</f>
        <v>365</v>
      </c>
      <c r="B347" s="82" t="s">
        <v>855</v>
      </c>
      <c r="C347" s="173" t="s">
        <v>856</v>
      </c>
      <c r="D347" s="81" t="s">
        <v>43</v>
      </c>
      <c r="E347" s="85" t="s">
        <v>27</v>
      </c>
      <c r="F347" s="82" t="s">
        <v>857</v>
      </c>
      <c r="G347" s="171" t="s">
        <v>177</v>
      </c>
    </row>
    <row r="348" spans="1:7" ht="15.95" customHeight="1">
      <c r="A348" s="77">
        <f t="shared" si="2"/>
        <v>366</v>
      </c>
      <c r="B348" s="82" t="s">
        <v>1125</v>
      </c>
      <c r="C348" s="171" t="s">
        <v>858</v>
      </c>
      <c r="D348" s="81" t="s">
        <v>43</v>
      </c>
      <c r="E348" s="85" t="s">
        <v>859</v>
      </c>
      <c r="F348" s="82" t="s">
        <v>860</v>
      </c>
      <c r="G348" s="171" t="s">
        <v>177</v>
      </c>
    </row>
    <row r="349" spans="1:7" ht="15.95" customHeight="1">
      <c r="A349" s="77">
        <f t="shared" si="2"/>
        <v>367</v>
      </c>
      <c r="B349" s="82" t="s">
        <v>1126</v>
      </c>
      <c r="C349" s="171" t="s">
        <v>939</v>
      </c>
      <c r="D349" s="77" t="s">
        <v>21</v>
      </c>
      <c r="E349" s="85" t="s">
        <v>861</v>
      </c>
      <c r="F349" s="82" t="s">
        <v>862</v>
      </c>
      <c r="G349" s="171" t="s">
        <v>177</v>
      </c>
    </row>
    <row r="350" spans="1:7" ht="15.95" customHeight="1">
      <c r="A350" s="77">
        <f t="shared" si="2"/>
        <v>368</v>
      </c>
      <c r="B350" s="82" t="s">
        <v>1127</v>
      </c>
      <c r="C350" s="171" t="s">
        <v>858</v>
      </c>
      <c r="D350" s="81" t="s">
        <v>43</v>
      </c>
      <c r="E350" s="85" t="s">
        <v>859</v>
      </c>
      <c r="F350" s="82" t="s">
        <v>863</v>
      </c>
      <c r="G350" s="171" t="s">
        <v>177</v>
      </c>
    </row>
    <row r="351" spans="1:7" ht="15.95" customHeight="1">
      <c r="A351" s="77">
        <f t="shared" si="2"/>
        <v>369</v>
      </c>
      <c r="B351" s="82" t="s">
        <v>1128</v>
      </c>
      <c r="C351" s="171" t="s">
        <v>939</v>
      </c>
      <c r="D351" s="77" t="s">
        <v>21</v>
      </c>
      <c r="E351" s="85" t="s">
        <v>861</v>
      </c>
      <c r="F351" s="82" t="s">
        <v>864</v>
      </c>
      <c r="G351" s="171" t="s">
        <v>177</v>
      </c>
    </row>
    <row r="352" spans="1:7" ht="15.95" customHeight="1">
      <c r="A352" s="77">
        <f t="shared" si="2"/>
        <v>370</v>
      </c>
      <c r="B352" s="82" t="s">
        <v>1129</v>
      </c>
      <c r="C352" s="171" t="s">
        <v>939</v>
      </c>
      <c r="D352" s="77" t="s">
        <v>21</v>
      </c>
      <c r="E352" s="85" t="s">
        <v>861</v>
      </c>
      <c r="F352" s="82" t="s">
        <v>865</v>
      </c>
      <c r="G352" s="171" t="s">
        <v>177</v>
      </c>
    </row>
    <row r="353" spans="1:7" ht="15.95" customHeight="1">
      <c r="A353" s="77">
        <f t="shared" si="2"/>
        <v>371</v>
      </c>
      <c r="B353" s="82" t="s">
        <v>866</v>
      </c>
      <c r="C353" s="171" t="s">
        <v>939</v>
      </c>
      <c r="D353" s="77" t="s">
        <v>21</v>
      </c>
      <c r="E353" s="85" t="s">
        <v>861</v>
      </c>
      <c r="F353" s="82" t="s">
        <v>865</v>
      </c>
      <c r="G353" s="171" t="s">
        <v>177</v>
      </c>
    </row>
    <row r="354" spans="1:7" ht="15.95" customHeight="1">
      <c r="A354" s="77">
        <f t="shared" si="2"/>
        <v>372</v>
      </c>
      <c r="B354" s="82" t="s">
        <v>867</v>
      </c>
      <c r="C354" s="171" t="s">
        <v>939</v>
      </c>
      <c r="D354" s="77" t="s">
        <v>21</v>
      </c>
      <c r="E354" s="85" t="s">
        <v>861</v>
      </c>
      <c r="F354" s="82" t="s">
        <v>865</v>
      </c>
      <c r="G354" s="171" t="s">
        <v>177</v>
      </c>
    </row>
    <row r="355" spans="1:7" ht="15.95" customHeight="1">
      <c r="A355" s="77">
        <f t="shared" si="2"/>
        <v>373</v>
      </c>
      <c r="B355" s="82" t="s">
        <v>868</v>
      </c>
      <c r="C355" s="171" t="s">
        <v>939</v>
      </c>
      <c r="D355" s="77" t="s">
        <v>21</v>
      </c>
      <c r="E355" s="85" t="s">
        <v>861</v>
      </c>
      <c r="F355" s="82" t="s">
        <v>869</v>
      </c>
      <c r="G355" s="171" t="s">
        <v>177</v>
      </c>
    </row>
    <row r="356" spans="1:7" ht="15.95" customHeight="1">
      <c r="A356" s="77">
        <f t="shared" si="2"/>
        <v>374</v>
      </c>
      <c r="B356" s="82" t="s">
        <v>870</v>
      </c>
      <c r="C356" s="171" t="s">
        <v>871</v>
      </c>
      <c r="D356" s="77" t="s">
        <v>40</v>
      </c>
      <c r="E356" s="85" t="s">
        <v>27</v>
      </c>
      <c r="F356" s="82" t="s">
        <v>872</v>
      </c>
      <c r="G356" s="171" t="s">
        <v>177</v>
      </c>
    </row>
    <row r="357" spans="1:7" ht="15.95" customHeight="1">
      <c r="A357" s="77">
        <f t="shared" si="2"/>
        <v>375</v>
      </c>
      <c r="B357" s="82" t="s">
        <v>873</v>
      </c>
      <c r="C357" s="171" t="s">
        <v>871</v>
      </c>
      <c r="D357" s="77" t="s">
        <v>40</v>
      </c>
      <c r="E357" s="85" t="s">
        <v>27</v>
      </c>
      <c r="F357" s="82" t="s">
        <v>874</v>
      </c>
      <c r="G357" s="171" t="s">
        <v>177</v>
      </c>
    </row>
    <row r="358" spans="1:7" ht="15.95" customHeight="1">
      <c r="A358" s="77">
        <f t="shared" si="2"/>
        <v>376</v>
      </c>
      <c r="B358" s="82" t="s">
        <v>875</v>
      </c>
      <c r="C358" s="171" t="s">
        <v>876</v>
      </c>
      <c r="D358" s="77" t="s">
        <v>40</v>
      </c>
      <c r="E358" s="85" t="s">
        <v>27</v>
      </c>
      <c r="F358" s="82" t="s">
        <v>877</v>
      </c>
      <c r="G358" s="171" t="s">
        <v>177</v>
      </c>
    </row>
    <row r="359" spans="1:7" ht="15.95" customHeight="1">
      <c r="A359" s="77">
        <f t="shared" si="2"/>
        <v>377</v>
      </c>
      <c r="B359" s="82" t="s">
        <v>878</v>
      </c>
      <c r="C359" s="173" t="s">
        <v>879</v>
      </c>
      <c r="D359" s="77" t="s">
        <v>40</v>
      </c>
      <c r="E359" s="85" t="s">
        <v>596</v>
      </c>
      <c r="F359" s="175" t="s">
        <v>887</v>
      </c>
      <c r="G359" s="171" t="s">
        <v>177</v>
      </c>
    </row>
    <row r="360" spans="1:7" ht="15.95" customHeight="1">
      <c r="A360" s="77">
        <f t="shared" si="2"/>
        <v>378</v>
      </c>
      <c r="B360" s="82" t="s">
        <v>888</v>
      </c>
      <c r="C360" s="77" t="s">
        <v>880</v>
      </c>
      <c r="D360" s="81" t="s">
        <v>43</v>
      </c>
      <c r="E360" s="85" t="s">
        <v>596</v>
      </c>
      <c r="F360" s="82" t="s">
        <v>881</v>
      </c>
      <c r="G360" s="171" t="s">
        <v>177</v>
      </c>
    </row>
    <row r="361" spans="1:7" ht="15.95" customHeight="1">
      <c r="A361" s="77">
        <f t="shared" si="2"/>
        <v>379</v>
      </c>
      <c r="B361" s="82" t="s">
        <v>882</v>
      </c>
      <c r="C361" s="77" t="s">
        <v>880</v>
      </c>
      <c r="D361" s="81" t="s">
        <v>21</v>
      </c>
      <c r="E361" s="85" t="s">
        <v>20</v>
      </c>
      <c r="F361" s="82" t="s">
        <v>883</v>
      </c>
      <c r="G361" s="171" t="s">
        <v>177</v>
      </c>
    </row>
    <row r="362" spans="1:7" ht="15.95" customHeight="1">
      <c r="A362" s="77">
        <f t="shared" si="2"/>
        <v>380</v>
      </c>
      <c r="B362" s="82" t="s">
        <v>889</v>
      </c>
      <c r="C362" s="77" t="s">
        <v>880</v>
      </c>
      <c r="D362" s="81" t="s">
        <v>21</v>
      </c>
      <c r="E362" s="85" t="s">
        <v>20</v>
      </c>
      <c r="F362" s="82" t="s">
        <v>884</v>
      </c>
      <c r="G362" s="171" t="s">
        <v>177</v>
      </c>
    </row>
    <row r="363" spans="1:7" ht="15.95" customHeight="1">
      <c r="A363" s="77">
        <f t="shared" si="2"/>
        <v>381</v>
      </c>
      <c r="B363" s="82" t="s">
        <v>890</v>
      </c>
      <c r="C363" s="77" t="s">
        <v>880</v>
      </c>
      <c r="D363" s="81" t="s">
        <v>21</v>
      </c>
      <c r="E363" s="85" t="s">
        <v>20</v>
      </c>
      <c r="F363" s="82" t="s">
        <v>885</v>
      </c>
      <c r="G363" s="171" t="s">
        <v>177</v>
      </c>
    </row>
    <row r="364" spans="1:7" ht="15.95" customHeight="1">
      <c r="A364" s="77">
        <f t="shared" si="2"/>
        <v>382</v>
      </c>
      <c r="B364" s="82" t="s">
        <v>891</v>
      </c>
      <c r="C364" s="77" t="s">
        <v>892</v>
      </c>
      <c r="D364" s="81" t="s">
        <v>23</v>
      </c>
      <c r="E364" s="85" t="s">
        <v>20</v>
      </c>
      <c r="F364" s="82" t="s">
        <v>893</v>
      </c>
      <c r="G364" s="171" t="s">
        <v>178</v>
      </c>
    </row>
    <row r="365" spans="1:7" ht="15.95" customHeight="1">
      <c r="A365" s="77">
        <f t="shared" si="2"/>
        <v>383</v>
      </c>
      <c r="B365" s="82" t="s">
        <v>944</v>
      </c>
      <c r="C365" s="77" t="s">
        <v>583</v>
      </c>
      <c r="D365" s="81" t="s">
        <v>25</v>
      </c>
      <c r="E365" s="85" t="s">
        <v>20</v>
      </c>
      <c r="F365" s="82" t="s">
        <v>772</v>
      </c>
      <c r="G365" s="171" t="s">
        <v>177</v>
      </c>
    </row>
    <row r="366" spans="1:7" ht="15.95" customHeight="1">
      <c r="A366" s="77">
        <f t="shared" si="2"/>
        <v>384</v>
      </c>
      <c r="B366" s="82" t="s">
        <v>1218</v>
      </c>
      <c r="C366" s="77" t="s">
        <v>583</v>
      </c>
      <c r="D366" s="81" t="s">
        <v>25</v>
      </c>
      <c r="E366" s="85" t="s">
        <v>20</v>
      </c>
      <c r="F366" s="82" t="s">
        <v>1219</v>
      </c>
      <c r="G366" s="171" t="s">
        <v>177</v>
      </c>
    </row>
    <row r="367" spans="1:7" ht="15.95" customHeight="1">
      <c r="A367" s="77">
        <f t="shared" si="2"/>
        <v>385</v>
      </c>
      <c r="B367" s="82" t="s">
        <v>895</v>
      </c>
      <c r="C367" s="77" t="s">
        <v>940</v>
      </c>
      <c r="D367" s="81" t="s">
        <v>25</v>
      </c>
      <c r="E367" s="85" t="s">
        <v>27</v>
      </c>
      <c r="F367" s="82" t="s">
        <v>91</v>
      </c>
      <c r="G367" s="171" t="s">
        <v>179</v>
      </c>
    </row>
    <row r="368" spans="1:7" ht="15.95" customHeight="1">
      <c r="A368" s="77">
        <f t="shared" si="2"/>
        <v>386</v>
      </c>
      <c r="B368" s="82" t="s">
        <v>896</v>
      </c>
      <c r="C368" s="77" t="s">
        <v>548</v>
      </c>
      <c r="D368" s="81" t="s">
        <v>43</v>
      </c>
      <c r="E368" s="85" t="s">
        <v>20</v>
      </c>
      <c r="F368" s="82" t="s">
        <v>897</v>
      </c>
      <c r="G368" s="171" t="s">
        <v>177</v>
      </c>
    </row>
    <row r="369" spans="1:7" ht="15.95" customHeight="1">
      <c r="A369" s="77">
        <f t="shared" si="2"/>
        <v>387</v>
      </c>
      <c r="B369" s="82" t="s">
        <v>898</v>
      </c>
      <c r="C369" s="77" t="s">
        <v>548</v>
      </c>
      <c r="D369" s="81" t="s">
        <v>43</v>
      </c>
      <c r="E369" s="85" t="s">
        <v>27</v>
      </c>
      <c r="F369" s="82" t="s">
        <v>899</v>
      </c>
      <c r="G369" s="171" t="s">
        <v>177</v>
      </c>
    </row>
    <row r="370" spans="1:7" ht="15.95" customHeight="1">
      <c r="A370" s="77">
        <f t="shared" si="2"/>
        <v>388</v>
      </c>
      <c r="B370" s="82" t="s">
        <v>900</v>
      </c>
      <c r="C370" s="113" t="s">
        <v>941</v>
      </c>
      <c r="D370" s="81" t="s">
        <v>28</v>
      </c>
      <c r="E370" s="85" t="s">
        <v>20</v>
      </c>
      <c r="F370" s="82" t="s">
        <v>901</v>
      </c>
      <c r="G370" s="171" t="s">
        <v>177</v>
      </c>
    </row>
    <row r="371" spans="1:7" ht="15.95" customHeight="1">
      <c r="A371" s="77">
        <f t="shared" si="2"/>
        <v>389</v>
      </c>
      <c r="B371" s="82" t="s">
        <v>902</v>
      </c>
      <c r="C371" s="77" t="s">
        <v>942</v>
      </c>
      <c r="D371" s="81" t="s">
        <v>28</v>
      </c>
      <c r="E371" s="85" t="s">
        <v>27</v>
      </c>
      <c r="F371" s="82" t="s">
        <v>903</v>
      </c>
      <c r="G371" s="171" t="s">
        <v>179</v>
      </c>
    </row>
    <row r="372" spans="1:7" ht="15.95" customHeight="1">
      <c r="A372" s="77">
        <f t="shared" si="2"/>
        <v>390</v>
      </c>
      <c r="B372" s="77" t="s">
        <v>904</v>
      </c>
      <c r="C372" s="173" t="s">
        <v>905</v>
      </c>
      <c r="D372" s="81" t="s">
        <v>618</v>
      </c>
      <c r="E372" s="85" t="s">
        <v>20</v>
      </c>
      <c r="F372" s="82" t="s">
        <v>906</v>
      </c>
      <c r="G372" s="171" t="s">
        <v>177</v>
      </c>
    </row>
    <row r="373" spans="1:7" ht="15.95" customHeight="1">
      <c r="A373" s="77">
        <f t="shared" si="2"/>
        <v>391</v>
      </c>
      <c r="B373" s="82" t="s">
        <v>907</v>
      </c>
      <c r="C373" s="77" t="s">
        <v>908</v>
      </c>
      <c r="D373" s="81" t="s">
        <v>23</v>
      </c>
      <c r="E373" s="85" t="s">
        <v>27</v>
      </c>
      <c r="F373" s="82" t="s">
        <v>269</v>
      </c>
      <c r="G373" s="171" t="s">
        <v>178</v>
      </c>
    </row>
    <row r="374" spans="1:7" ht="15.95" customHeight="1">
      <c r="A374" s="77">
        <f t="shared" si="2"/>
        <v>392</v>
      </c>
      <c r="B374" s="176" t="s">
        <v>945</v>
      </c>
      <c r="C374" s="77" t="s">
        <v>60</v>
      </c>
      <c r="D374" s="81" t="s">
        <v>23</v>
      </c>
      <c r="E374" s="85" t="s">
        <v>27</v>
      </c>
      <c r="F374" s="82" t="s">
        <v>946</v>
      </c>
      <c r="G374" s="171" t="s">
        <v>178</v>
      </c>
    </row>
    <row r="375" spans="1:7" ht="15.95" customHeight="1">
      <c r="A375" s="77">
        <f t="shared" si="2"/>
        <v>393</v>
      </c>
      <c r="B375" s="82" t="s">
        <v>947</v>
      </c>
      <c r="C375" s="77" t="s">
        <v>948</v>
      </c>
      <c r="D375" s="81" t="s">
        <v>40</v>
      </c>
      <c r="E375" s="85" t="s">
        <v>595</v>
      </c>
      <c r="F375" s="82" t="s">
        <v>949</v>
      </c>
      <c r="G375" s="171" t="s">
        <v>177</v>
      </c>
    </row>
    <row r="376" spans="1:7" ht="15.95" customHeight="1">
      <c r="A376" s="77">
        <f>1+A375</f>
        <v>394</v>
      </c>
      <c r="B376" s="82" t="s">
        <v>950</v>
      </c>
      <c r="C376" s="171" t="s">
        <v>952</v>
      </c>
      <c r="D376" s="81" t="s">
        <v>25</v>
      </c>
      <c r="E376" s="85" t="s">
        <v>595</v>
      </c>
      <c r="F376" s="82" t="s">
        <v>951</v>
      </c>
      <c r="G376" s="171" t="s">
        <v>177</v>
      </c>
    </row>
    <row r="377" spans="1:7" ht="15.95" customHeight="1">
      <c r="A377" s="77">
        <f t="shared" ref="A377:A420" si="3">1+A376</f>
        <v>395</v>
      </c>
      <c r="B377" s="673" t="s">
        <v>1288</v>
      </c>
      <c r="C377" s="77" t="s">
        <v>953</v>
      </c>
      <c r="D377" s="81" t="s">
        <v>21</v>
      </c>
      <c r="E377" s="85" t="s">
        <v>20</v>
      </c>
      <c r="F377" s="82" t="s">
        <v>1289</v>
      </c>
      <c r="G377" s="171" t="s">
        <v>177</v>
      </c>
    </row>
    <row r="378" spans="1:7" ht="15.95" customHeight="1">
      <c r="A378" s="77">
        <f t="shared" si="3"/>
        <v>396</v>
      </c>
      <c r="B378" s="173" t="s">
        <v>954</v>
      </c>
      <c r="C378" s="77" t="s">
        <v>955</v>
      </c>
      <c r="D378" s="81" t="s">
        <v>21</v>
      </c>
      <c r="E378" s="85" t="s">
        <v>20</v>
      </c>
      <c r="F378" s="82" t="s">
        <v>956</v>
      </c>
      <c r="G378" s="171" t="s">
        <v>177</v>
      </c>
    </row>
    <row r="379" spans="1:7" ht="15.95" customHeight="1">
      <c r="A379" s="77">
        <f t="shared" si="3"/>
        <v>397</v>
      </c>
      <c r="B379" s="82" t="s">
        <v>959</v>
      </c>
      <c r="C379" s="77" t="s">
        <v>271</v>
      </c>
      <c r="D379" s="81" t="s">
        <v>25</v>
      </c>
      <c r="E379" s="85" t="s">
        <v>596</v>
      </c>
      <c r="F379" s="175" t="s">
        <v>635</v>
      </c>
      <c r="G379" s="171" t="s">
        <v>177</v>
      </c>
    </row>
    <row r="380" spans="1:7" ht="15.95" customHeight="1">
      <c r="A380" s="77">
        <f t="shared" si="3"/>
        <v>398</v>
      </c>
      <c r="B380" s="173" t="s">
        <v>960</v>
      </c>
      <c r="C380" s="161" t="s">
        <v>961</v>
      </c>
      <c r="D380" s="81" t="s">
        <v>28</v>
      </c>
      <c r="E380" s="85" t="s">
        <v>27</v>
      </c>
      <c r="F380" s="384" t="s">
        <v>962</v>
      </c>
      <c r="G380" s="171" t="s">
        <v>179</v>
      </c>
    </row>
    <row r="381" spans="1:7" ht="15.95" customHeight="1">
      <c r="A381" s="77">
        <f t="shared" si="3"/>
        <v>399</v>
      </c>
      <c r="B381" s="173" t="s">
        <v>963</v>
      </c>
      <c r="C381" s="161" t="s">
        <v>961</v>
      </c>
      <c r="D381" s="81" t="s">
        <v>28</v>
      </c>
      <c r="E381" s="85" t="s">
        <v>27</v>
      </c>
      <c r="F381" s="384" t="s">
        <v>962</v>
      </c>
      <c r="G381" s="171" t="s">
        <v>179</v>
      </c>
    </row>
    <row r="382" spans="1:7" ht="15.95" customHeight="1">
      <c r="A382" s="77">
        <f t="shared" si="3"/>
        <v>400</v>
      </c>
      <c r="B382" s="82" t="s">
        <v>964</v>
      </c>
      <c r="C382" s="77" t="s">
        <v>964</v>
      </c>
      <c r="D382" s="81" t="s">
        <v>23</v>
      </c>
      <c r="E382" s="85" t="s">
        <v>27</v>
      </c>
      <c r="F382" s="82" t="s">
        <v>965</v>
      </c>
      <c r="G382" s="171" t="s">
        <v>177</v>
      </c>
    </row>
    <row r="383" spans="1:7" ht="15.95" customHeight="1">
      <c r="A383" s="77">
        <f t="shared" si="3"/>
        <v>401</v>
      </c>
      <c r="B383" s="82" t="s">
        <v>966</v>
      </c>
      <c r="C383" s="77" t="s">
        <v>967</v>
      </c>
      <c r="D383" s="81" t="s">
        <v>607</v>
      </c>
      <c r="E383" s="85" t="s">
        <v>27</v>
      </c>
      <c r="F383" s="82" t="s">
        <v>968</v>
      </c>
      <c r="G383" s="171" t="s">
        <v>177</v>
      </c>
    </row>
    <row r="384" spans="1:7" ht="15.95" customHeight="1">
      <c r="A384" s="77">
        <f t="shared" si="3"/>
        <v>402</v>
      </c>
      <c r="B384" s="174" t="s">
        <v>1003</v>
      </c>
      <c r="C384" s="671" t="s">
        <v>1004</v>
      </c>
      <c r="D384" s="81" t="s">
        <v>25</v>
      </c>
      <c r="E384" s="85" t="s">
        <v>20</v>
      </c>
      <c r="F384" s="82" t="s">
        <v>1005</v>
      </c>
      <c r="G384" s="171" t="s">
        <v>177</v>
      </c>
    </row>
    <row r="385" spans="1:7" ht="15.95" customHeight="1">
      <c r="A385" s="77">
        <f t="shared" si="3"/>
        <v>403</v>
      </c>
      <c r="B385" s="174" t="s">
        <v>1049</v>
      </c>
      <c r="C385" s="671" t="s">
        <v>1050</v>
      </c>
      <c r="D385" s="81" t="s">
        <v>23</v>
      </c>
      <c r="E385" s="85" t="s">
        <v>20</v>
      </c>
      <c r="F385" s="82" t="s">
        <v>1051</v>
      </c>
      <c r="G385" s="171" t="s">
        <v>178</v>
      </c>
    </row>
    <row r="386" spans="1:7" ht="15.95" customHeight="1">
      <c r="A386" s="77">
        <f t="shared" si="3"/>
        <v>404</v>
      </c>
      <c r="B386" s="174" t="s">
        <v>1052</v>
      </c>
      <c r="C386" s="671" t="s">
        <v>1050</v>
      </c>
      <c r="D386" s="81" t="s">
        <v>23</v>
      </c>
      <c r="E386" s="85" t="s">
        <v>20</v>
      </c>
      <c r="F386" s="82" t="s">
        <v>1220</v>
      </c>
      <c r="G386" s="171" t="s">
        <v>178</v>
      </c>
    </row>
    <row r="387" spans="1:7" ht="15.95" customHeight="1">
      <c r="A387" s="77">
        <f t="shared" si="3"/>
        <v>405</v>
      </c>
      <c r="B387" s="174" t="s">
        <v>1053</v>
      </c>
      <c r="C387" s="671" t="s">
        <v>1047</v>
      </c>
      <c r="D387" s="81" t="s">
        <v>40</v>
      </c>
      <c r="E387" s="85" t="s">
        <v>27</v>
      </c>
      <c r="F387" s="82" t="s">
        <v>1054</v>
      </c>
      <c r="G387" s="171" t="s">
        <v>177</v>
      </c>
    </row>
    <row r="388" spans="1:7" ht="15.95" customHeight="1">
      <c r="A388" s="77">
        <f t="shared" si="3"/>
        <v>406</v>
      </c>
      <c r="B388" s="174" t="s">
        <v>1055</v>
      </c>
      <c r="C388" s="671" t="s">
        <v>1056</v>
      </c>
      <c r="D388" s="81" t="s">
        <v>28</v>
      </c>
      <c r="E388" s="85" t="s">
        <v>27</v>
      </c>
      <c r="F388" s="674" t="s">
        <v>1061</v>
      </c>
      <c r="G388" s="171" t="s">
        <v>177</v>
      </c>
    </row>
    <row r="389" spans="1:7" ht="15.95" customHeight="1">
      <c r="A389" s="77">
        <f t="shared" si="3"/>
        <v>407</v>
      </c>
      <c r="B389" s="174" t="s">
        <v>1057</v>
      </c>
      <c r="C389" s="671" t="s">
        <v>1056</v>
      </c>
      <c r="D389" s="81" t="s">
        <v>23</v>
      </c>
      <c r="E389" s="85" t="s">
        <v>27</v>
      </c>
      <c r="F389" s="82" t="s">
        <v>1058</v>
      </c>
      <c r="G389" s="171" t="s">
        <v>177</v>
      </c>
    </row>
    <row r="390" spans="1:7" ht="15.95" customHeight="1">
      <c r="A390" s="77">
        <f t="shared" si="3"/>
        <v>408</v>
      </c>
      <c r="B390" s="174" t="s">
        <v>1062</v>
      </c>
      <c r="C390" s="673" t="s">
        <v>1056</v>
      </c>
      <c r="D390" s="81" t="s">
        <v>43</v>
      </c>
      <c r="E390" s="85" t="s">
        <v>27</v>
      </c>
      <c r="F390" s="82" t="s">
        <v>1063</v>
      </c>
      <c r="G390" s="328" t="s">
        <v>179</v>
      </c>
    </row>
    <row r="391" spans="1:7" ht="15.95" customHeight="1">
      <c r="A391" s="77">
        <f t="shared" si="3"/>
        <v>409</v>
      </c>
      <c r="B391" s="174" t="s">
        <v>1064</v>
      </c>
      <c r="C391" s="673" t="s">
        <v>1056</v>
      </c>
      <c r="D391" s="81" t="s">
        <v>1065</v>
      </c>
      <c r="E391" s="85" t="s">
        <v>27</v>
      </c>
      <c r="F391" s="82" t="s">
        <v>1066</v>
      </c>
      <c r="G391" s="328" t="s">
        <v>179</v>
      </c>
    </row>
    <row r="392" spans="1:7" ht="15.95" customHeight="1">
      <c r="A392" s="77">
        <f t="shared" si="3"/>
        <v>410</v>
      </c>
      <c r="B392" s="174" t="s">
        <v>1067</v>
      </c>
      <c r="C392" s="673" t="s">
        <v>1056</v>
      </c>
      <c r="D392" s="81" t="s">
        <v>43</v>
      </c>
      <c r="E392" s="85" t="s">
        <v>27</v>
      </c>
      <c r="F392" s="82" t="s">
        <v>1068</v>
      </c>
      <c r="G392" s="171" t="s">
        <v>177</v>
      </c>
    </row>
    <row r="393" spans="1:7" ht="15.95" customHeight="1">
      <c r="A393" s="77">
        <f t="shared" si="3"/>
        <v>411</v>
      </c>
      <c r="B393" s="173" t="s">
        <v>1069</v>
      </c>
      <c r="C393" s="675" t="s">
        <v>1070</v>
      </c>
      <c r="D393" s="81" t="s">
        <v>1065</v>
      </c>
      <c r="E393" s="85" t="s">
        <v>27</v>
      </c>
      <c r="F393" s="82" t="s">
        <v>1071</v>
      </c>
      <c r="G393" s="171" t="s">
        <v>177</v>
      </c>
    </row>
    <row r="394" spans="1:7" ht="15.95" customHeight="1">
      <c r="A394" s="77">
        <f t="shared" si="3"/>
        <v>412</v>
      </c>
      <c r="B394" s="174" t="s">
        <v>1290</v>
      </c>
      <c r="C394" s="671" t="s">
        <v>1072</v>
      </c>
      <c r="D394" s="81" t="s">
        <v>21</v>
      </c>
      <c r="E394" s="85" t="s">
        <v>20</v>
      </c>
      <c r="F394" s="82" t="s">
        <v>1073</v>
      </c>
      <c r="G394" s="171" t="s">
        <v>177</v>
      </c>
    </row>
    <row r="395" spans="1:7" ht="15.95" customHeight="1">
      <c r="A395" s="77">
        <f t="shared" si="3"/>
        <v>413</v>
      </c>
      <c r="B395" s="174" t="s">
        <v>1074</v>
      </c>
      <c r="C395" s="671" t="s">
        <v>1075</v>
      </c>
      <c r="D395" s="676" t="s">
        <v>74</v>
      </c>
      <c r="E395" s="677" t="s">
        <v>27</v>
      </c>
      <c r="F395" s="678" t="s">
        <v>1076</v>
      </c>
      <c r="G395" s="329" t="s">
        <v>177</v>
      </c>
    </row>
    <row r="396" spans="1:7" ht="15.95" customHeight="1">
      <c r="A396" s="77">
        <f t="shared" si="3"/>
        <v>414</v>
      </c>
      <c r="B396" s="174" t="s">
        <v>1077</v>
      </c>
      <c r="C396" s="671" t="s">
        <v>1078</v>
      </c>
      <c r="D396" s="676" t="s">
        <v>74</v>
      </c>
      <c r="E396" s="677" t="s">
        <v>27</v>
      </c>
      <c r="F396" s="678" t="s">
        <v>1079</v>
      </c>
      <c r="G396" s="329" t="s">
        <v>177</v>
      </c>
    </row>
    <row r="397" spans="1:7" ht="15.95" customHeight="1">
      <c r="A397" s="77">
        <f t="shared" si="3"/>
        <v>415</v>
      </c>
      <c r="B397" s="174" t="s">
        <v>1080</v>
      </c>
      <c r="C397" s="671" t="s">
        <v>1078</v>
      </c>
      <c r="D397" s="676" t="s">
        <v>74</v>
      </c>
      <c r="E397" s="677" t="s">
        <v>27</v>
      </c>
      <c r="F397" s="678" t="s">
        <v>1081</v>
      </c>
      <c r="G397" s="329" t="s">
        <v>177</v>
      </c>
    </row>
    <row r="398" spans="1:7" ht="15.95" customHeight="1">
      <c r="A398" s="77">
        <f t="shared" si="3"/>
        <v>416</v>
      </c>
      <c r="B398" s="174" t="s">
        <v>1082</v>
      </c>
      <c r="C398" s="671" t="s">
        <v>1078</v>
      </c>
      <c r="D398" s="676" t="s">
        <v>74</v>
      </c>
      <c r="E398" s="677" t="s">
        <v>27</v>
      </c>
      <c r="F398" s="678" t="s">
        <v>1083</v>
      </c>
      <c r="G398" s="329" t="s">
        <v>177</v>
      </c>
    </row>
    <row r="399" spans="1:7" ht="15.95" customHeight="1">
      <c r="A399" s="77">
        <f t="shared" si="3"/>
        <v>417</v>
      </c>
      <c r="B399" s="174" t="s">
        <v>1084</v>
      </c>
      <c r="C399" s="671" t="s">
        <v>1078</v>
      </c>
      <c r="D399" s="676" t="s">
        <v>74</v>
      </c>
      <c r="E399" s="677" t="s">
        <v>27</v>
      </c>
      <c r="F399" s="678" t="s">
        <v>1085</v>
      </c>
      <c r="G399" s="329" t="s">
        <v>177</v>
      </c>
    </row>
    <row r="400" spans="1:7" ht="15.95" customHeight="1">
      <c r="A400" s="77">
        <f t="shared" si="3"/>
        <v>418</v>
      </c>
      <c r="B400" s="174" t="s">
        <v>1092</v>
      </c>
      <c r="C400" s="671" t="s">
        <v>1093</v>
      </c>
      <c r="D400" s="676" t="s">
        <v>25</v>
      </c>
      <c r="E400" s="672" t="s">
        <v>20</v>
      </c>
      <c r="F400" s="678" t="s">
        <v>1221</v>
      </c>
      <c r="G400" s="329" t="s">
        <v>177</v>
      </c>
    </row>
    <row r="401" spans="1:7" ht="15.95" customHeight="1">
      <c r="A401" s="77">
        <f t="shared" si="3"/>
        <v>419</v>
      </c>
      <c r="B401" s="174" t="s">
        <v>1094</v>
      </c>
      <c r="C401" s="671" t="s">
        <v>1093</v>
      </c>
      <c r="D401" s="676" t="s">
        <v>92</v>
      </c>
      <c r="E401" s="672" t="s">
        <v>27</v>
      </c>
      <c r="F401" s="678" t="s">
        <v>1222</v>
      </c>
      <c r="G401" s="329" t="s">
        <v>177</v>
      </c>
    </row>
    <row r="402" spans="1:7" ht="15.95" customHeight="1">
      <c r="A402" s="77">
        <f t="shared" si="3"/>
        <v>420</v>
      </c>
      <c r="B402" s="174" t="s">
        <v>1095</v>
      </c>
      <c r="C402" s="671" t="s">
        <v>1093</v>
      </c>
      <c r="D402" s="676" t="s">
        <v>92</v>
      </c>
      <c r="E402" s="672" t="s">
        <v>20</v>
      </c>
      <c r="F402" s="678" t="s">
        <v>1223</v>
      </c>
      <c r="G402" s="329" t="s">
        <v>177</v>
      </c>
    </row>
    <row r="403" spans="1:7" ht="15.95" customHeight="1">
      <c r="A403" s="77">
        <f t="shared" si="3"/>
        <v>421</v>
      </c>
      <c r="B403" s="174" t="s">
        <v>1096</v>
      </c>
      <c r="C403" s="671" t="s">
        <v>1093</v>
      </c>
      <c r="D403" s="676" t="s">
        <v>92</v>
      </c>
      <c r="E403" s="672" t="s">
        <v>27</v>
      </c>
      <c r="F403" s="678" t="s">
        <v>1224</v>
      </c>
      <c r="G403" s="329" t="s">
        <v>177</v>
      </c>
    </row>
    <row r="404" spans="1:7" ht="15.95" customHeight="1">
      <c r="A404" s="77">
        <f t="shared" si="3"/>
        <v>422</v>
      </c>
      <c r="B404" s="174" t="s">
        <v>1097</v>
      </c>
      <c r="C404" s="671" t="s">
        <v>1093</v>
      </c>
      <c r="D404" s="676" t="s">
        <v>25</v>
      </c>
      <c r="E404" s="672" t="s">
        <v>27</v>
      </c>
      <c r="F404" s="678" t="s">
        <v>1225</v>
      </c>
      <c r="G404" s="329" t="s">
        <v>177</v>
      </c>
    </row>
    <row r="405" spans="1:7" ht="15.95" customHeight="1">
      <c r="A405" s="77">
        <f t="shared" si="3"/>
        <v>423</v>
      </c>
      <c r="B405" s="174" t="s">
        <v>1226</v>
      </c>
      <c r="C405" s="671" t="s">
        <v>1093</v>
      </c>
      <c r="D405" s="676" t="s">
        <v>92</v>
      </c>
      <c r="E405" s="672" t="s">
        <v>27</v>
      </c>
      <c r="F405" s="678" t="s">
        <v>1227</v>
      </c>
      <c r="G405" s="329" t="s">
        <v>177</v>
      </c>
    </row>
    <row r="406" spans="1:7" ht="15.95" customHeight="1">
      <c r="A406" s="77">
        <f t="shared" si="3"/>
        <v>424</v>
      </c>
      <c r="B406" s="174" t="s">
        <v>1098</v>
      </c>
      <c r="C406" s="671" t="s">
        <v>1093</v>
      </c>
      <c r="D406" s="676" t="s">
        <v>92</v>
      </c>
      <c r="E406" s="672" t="s">
        <v>20</v>
      </c>
      <c r="F406" s="679" t="s">
        <v>1099</v>
      </c>
      <c r="G406" s="329" t="s">
        <v>177</v>
      </c>
    </row>
    <row r="407" spans="1:7" ht="15.95" customHeight="1">
      <c r="A407" s="77">
        <f t="shared" si="3"/>
        <v>425</v>
      </c>
      <c r="B407" s="174" t="s">
        <v>1100</v>
      </c>
      <c r="C407" s="671" t="s">
        <v>1093</v>
      </c>
      <c r="D407" s="676" t="s">
        <v>25</v>
      </c>
      <c r="E407" s="672" t="s">
        <v>27</v>
      </c>
      <c r="F407" s="679" t="s">
        <v>1101</v>
      </c>
      <c r="G407" s="329" t="s">
        <v>177</v>
      </c>
    </row>
    <row r="408" spans="1:7" ht="15.95" customHeight="1">
      <c r="A408" s="77">
        <f t="shared" si="3"/>
        <v>426</v>
      </c>
      <c r="B408" s="174" t="s">
        <v>1102</v>
      </c>
      <c r="C408" s="671" t="s">
        <v>1093</v>
      </c>
      <c r="D408" s="676" t="s">
        <v>25</v>
      </c>
      <c r="E408" s="672" t="s">
        <v>27</v>
      </c>
      <c r="F408" s="679" t="s">
        <v>1103</v>
      </c>
      <c r="G408" s="329" t="s">
        <v>177</v>
      </c>
    </row>
    <row r="409" spans="1:7" ht="15.95" customHeight="1">
      <c r="A409" s="77">
        <f t="shared" si="3"/>
        <v>427</v>
      </c>
      <c r="B409" s="174" t="s">
        <v>1130</v>
      </c>
      <c r="C409" s="671" t="s">
        <v>1131</v>
      </c>
      <c r="D409" s="671" t="s">
        <v>25</v>
      </c>
      <c r="E409" s="680" t="s">
        <v>382</v>
      </c>
      <c r="F409" s="384" t="s">
        <v>1132</v>
      </c>
      <c r="G409" s="330" t="s">
        <v>177</v>
      </c>
    </row>
    <row r="410" spans="1:7" ht="15.95" customHeight="1">
      <c r="A410" s="77">
        <f t="shared" si="3"/>
        <v>428</v>
      </c>
      <c r="B410" s="385" t="s">
        <v>1133</v>
      </c>
      <c r="C410" s="671" t="s">
        <v>450</v>
      </c>
      <c r="D410" s="671" t="s">
        <v>43</v>
      </c>
      <c r="E410" s="680" t="s">
        <v>27</v>
      </c>
      <c r="F410" s="681" t="s">
        <v>1134</v>
      </c>
      <c r="G410" s="165" t="s">
        <v>177</v>
      </c>
    </row>
    <row r="411" spans="1:7" ht="15.95" customHeight="1">
      <c r="A411" s="77">
        <f t="shared" si="3"/>
        <v>429</v>
      </c>
      <c r="B411" s="385" t="s">
        <v>1135</v>
      </c>
      <c r="C411" s="671" t="s">
        <v>450</v>
      </c>
      <c r="D411" s="671" t="s">
        <v>43</v>
      </c>
      <c r="E411" s="680" t="s">
        <v>27</v>
      </c>
      <c r="F411" s="681" t="s">
        <v>1136</v>
      </c>
      <c r="G411" s="169" t="s">
        <v>179</v>
      </c>
    </row>
    <row r="412" spans="1:7" ht="15.95" customHeight="1">
      <c r="A412" s="77">
        <f t="shared" si="3"/>
        <v>430</v>
      </c>
      <c r="B412" s="174" t="s">
        <v>1137</v>
      </c>
      <c r="C412" s="671" t="s">
        <v>1138</v>
      </c>
      <c r="D412" s="671" t="s">
        <v>23</v>
      </c>
      <c r="E412" s="680" t="s">
        <v>27</v>
      </c>
      <c r="F412" s="681" t="s">
        <v>1139</v>
      </c>
      <c r="G412" s="330" t="s">
        <v>178</v>
      </c>
    </row>
    <row r="413" spans="1:7" ht="15.95" customHeight="1">
      <c r="A413" s="77">
        <f t="shared" si="3"/>
        <v>431</v>
      </c>
      <c r="B413" s="174" t="s">
        <v>1140</v>
      </c>
      <c r="C413" s="671" t="s">
        <v>934</v>
      </c>
      <c r="D413" s="671" t="s">
        <v>21</v>
      </c>
      <c r="E413" s="680" t="s">
        <v>20</v>
      </c>
      <c r="F413" s="681" t="s">
        <v>1141</v>
      </c>
      <c r="G413" s="330" t="s">
        <v>177</v>
      </c>
    </row>
    <row r="414" spans="1:7" ht="15.95" customHeight="1">
      <c r="A414" s="77">
        <f t="shared" si="3"/>
        <v>432</v>
      </c>
      <c r="B414" s="174" t="s">
        <v>1142</v>
      </c>
      <c r="C414" s="671" t="s">
        <v>1143</v>
      </c>
      <c r="D414" s="671" t="s">
        <v>43</v>
      </c>
      <c r="E414" s="680" t="s">
        <v>20</v>
      </c>
      <c r="F414" s="681" t="s">
        <v>1144</v>
      </c>
      <c r="G414" s="330" t="s">
        <v>177</v>
      </c>
    </row>
    <row r="415" spans="1:7" ht="15.95" customHeight="1">
      <c r="A415" s="77">
        <f t="shared" si="3"/>
        <v>433</v>
      </c>
      <c r="B415" s="174" t="s">
        <v>1145</v>
      </c>
      <c r="C415" s="671" t="s">
        <v>1143</v>
      </c>
      <c r="D415" s="671" t="s">
        <v>43</v>
      </c>
      <c r="E415" s="680" t="s">
        <v>20</v>
      </c>
      <c r="F415" s="681" t="s">
        <v>1146</v>
      </c>
      <c r="G415" s="330" t="s">
        <v>177</v>
      </c>
    </row>
    <row r="416" spans="1:7" s="373" customFormat="1" ht="15.95" customHeight="1">
      <c r="A416" s="77">
        <f t="shared" si="3"/>
        <v>434</v>
      </c>
      <c r="B416" s="174" t="s">
        <v>1228</v>
      </c>
      <c r="C416" s="671" t="s">
        <v>1229</v>
      </c>
      <c r="D416" s="671" t="s">
        <v>28</v>
      </c>
      <c r="E416" s="680" t="s">
        <v>27</v>
      </c>
      <c r="F416" s="681" t="s">
        <v>1230</v>
      </c>
      <c r="G416" s="330" t="s">
        <v>177</v>
      </c>
    </row>
    <row r="417" spans="1:7" ht="15.95" customHeight="1">
      <c r="A417" s="77">
        <f t="shared" si="3"/>
        <v>435</v>
      </c>
      <c r="B417" s="174" t="s">
        <v>1231</v>
      </c>
      <c r="C417" s="671" t="s">
        <v>1056</v>
      </c>
      <c r="D417" s="671" t="s">
        <v>43</v>
      </c>
      <c r="E417" s="680" t="s">
        <v>27</v>
      </c>
      <c r="F417" s="681" t="s">
        <v>1232</v>
      </c>
      <c r="G417" s="330" t="s">
        <v>1233</v>
      </c>
    </row>
    <row r="418" spans="1:7" ht="15.95" customHeight="1">
      <c r="A418" s="77">
        <f t="shared" si="3"/>
        <v>436</v>
      </c>
      <c r="B418" s="174" t="s">
        <v>1234</v>
      </c>
      <c r="C418" s="671" t="s">
        <v>1235</v>
      </c>
      <c r="D418" s="671" t="s">
        <v>43</v>
      </c>
      <c r="E418" s="680" t="s">
        <v>27</v>
      </c>
      <c r="F418" s="681" t="s">
        <v>1236</v>
      </c>
      <c r="G418" s="330" t="s">
        <v>1237</v>
      </c>
    </row>
    <row r="419" spans="1:7" ht="15.95" customHeight="1">
      <c r="A419" s="77">
        <f t="shared" si="3"/>
        <v>437</v>
      </c>
      <c r="B419" s="174" t="s">
        <v>1238</v>
      </c>
      <c r="C419" s="671" t="s">
        <v>1239</v>
      </c>
      <c r="D419" s="671" t="s">
        <v>25</v>
      </c>
      <c r="E419" s="680" t="s">
        <v>382</v>
      </c>
      <c r="F419" s="681" t="s">
        <v>1240</v>
      </c>
      <c r="G419" s="330" t="s">
        <v>177</v>
      </c>
    </row>
    <row r="420" spans="1:7" ht="15.95" customHeight="1">
      <c r="A420" s="77">
        <f t="shared" si="3"/>
        <v>438</v>
      </c>
      <c r="B420" s="174" t="s">
        <v>1241</v>
      </c>
      <c r="C420" s="671" t="s">
        <v>1242</v>
      </c>
      <c r="D420" s="671" t="s">
        <v>43</v>
      </c>
      <c r="E420" s="680" t="s">
        <v>27</v>
      </c>
      <c r="F420" s="82" t="s">
        <v>1243</v>
      </c>
      <c r="G420" s="330" t="s">
        <v>1237</v>
      </c>
    </row>
    <row r="421" spans="1:7" ht="15.95" customHeight="1">
      <c r="A421" s="92">
        <v>439</v>
      </c>
      <c r="B421" s="174" t="s">
        <v>1244</v>
      </c>
      <c r="C421" s="671" t="s">
        <v>583</v>
      </c>
      <c r="D421" s="671" t="s">
        <v>28</v>
      </c>
      <c r="E421" s="680" t="s">
        <v>20</v>
      </c>
      <c r="F421" s="681" t="s">
        <v>1245</v>
      </c>
      <c r="G421" s="330" t="s">
        <v>177</v>
      </c>
    </row>
    <row r="422" spans="1:7" ht="15.95" customHeight="1">
      <c r="A422" s="92">
        <f>1+A421</f>
        <v>440</v>
      </c>
      <c r="B422" s="174" t="s">
        <v>1246</v>
      </c>
      <c r="C422" s="671" t="s">
        <v>1247</v>
      </c>
      <c r="D422" s="671" t="s">
        <v>43</v>
      </c>
      <c r="E422" s="680" t="s">
        <v>20</v>
      </c>
      <c r="F422" s="681" t="s">
        <v>1248</v>
      </c>
      <c r="G422" s="330" t="s">
        <v>177</v>
      </c>
    </row>
    <row r="423" spans="1:7" ht="13.5">
      <c r="A423" s="92">
        <f t="shared" ref="A423:A425" si="4">1+A422</f>
        <v>441</v>
      </c>
      <c r="B423" s="174" t="s">
        <v>1249</v>
      </c>
      <c r="C423" s="671" t="s">
        <v>1247</v>
      </c>
      <c r="D423" s="671" t="s">
        <v>43</v>
      </c>
      <c r="E423" s="680" t="s">
        <v>27</v>
      </c>
      <c r="F423" s="681" t="s">
        <v>1250</v>
      </c>
      <c r="G423" s="330" t="s">
        <v>179</v>
      </c>
    </row>
    <row r="424" spans="1:7" ht="13.5">
      <c r="A424" s="92">
        <f t="shared" si="4"/>
        <v>442</v>
      </c>
      <c r="B424" s="174" t="s">
        <v>1251</v>
      </c>
      <c r="C424" s="671" t="s">
        <v>1247</v>
      </c>
      <c r="D424" s="671" t="s">
        <v>43</v>
      </c>
      <c r="E424" s="680" t="s">
        <v>27</v>
      </c>
      <c r="F424" s="681" t="s">
        <v>1250</v>
      </c>
      <c r="G424" s="330" t="s">
        <v>179</v>
      </c>
    </row>
    <row r="425" spans="1:7" ht="13.5">
      <c r="A425" s="92">
        <f t="shared" si="4"/>
        <v>443</v>
      </c>
      <c r="B425" s="174" t="s">
        <v>1252</v>
      </c>
      <c r="C425" s="671" t="s">
        <v>1247</v>
      </c>
      <c r="D425" s="671" t="s">
        <v>43</v>
      </c>
      <c r="E425" s="680" t="s">
        <v>27</v>
      </c>
      <c r="F425" s="681" t="s">
        <v>1253</v>
      </c>
      <c r="G425" s="330" t="s">
        <v>179</v>
      </c>
    </row>
    <row r="426" spans="1:7" ht="27">
      <c r="A426" s="92">
        <v>444</v>
      </c>
      <c r="B426" s="174" t="s">
        <v>1254</v>
      </c>
      <c r="C426" s="671" t="s">
        <v>1255</v>
      </c>
      <c r="D426" s="671" t="s">
        <v>21</v>
      </c>
      <c r="E426" s="680" t="s">
        <v>20</v>
      </c>
      <c r="F426" s="682" t="s">
        <v>1256</v>
      </c>
      <c r="G426" s="330" t="s">
        <v>177</v>
      </c>
    </row>
    <row r="427" spans="1:7" ht="13.5">
      <c r="A427" s="77">
        <v>445</v>
      </c>
      <c r="B427" s="389" t="s">
        <v>1257</v>
      </c>
      <c r="C427" s="390" t="s">
        <v>583</v>
      </c>
      <c r="D427" s="671" t="s">
        <v>25</v>
      </c>
      <c r="E427" s="680" t="s">
        <v>20</v>
      </c>
      <c r="F427" s="681" t="s">
        <v>1258</v>
      </c>
      <c r="G427" s="330" t="s">
        <v>177</v>
      </c>
    </row>
    <row r="428" spans="1:7" ht="13.5">
      <c r="A428" s="77">
        <v>446</v>
      </c>
      <c r="B428" s="389" t="s">
        <v>1259</v>
      </c>
      <c r="C428" s="390" t="s">
        <v>38</v>
      </c>
      <c r="D428" s="671" t="s">
        <v>28</v>
      </c>
      <c r="E428" s="680" t="s">
        <v>27</v>
      </c>
      <c r="F428" s="681" t="s">
        <v>26</v>
      </c>
      <c r="G428" s="330" t="s">
        <v>1233</v>
      </c>
    </row>
    <row r="429" spans="1:7" ht="27">
      <c r="A429" s="77">
        <v>447</v>
      </c>
      <c r="B429" s="683" t="s">
        <v>1260</v>
      </c>
      <c r="C429" s="390" t="s">
        <v>930</v>
      </c>
      <c r="D429" s="671" t="s">
        <v>25</v>
      </c>
      <c r="E429" s="680" t="s">
        <v>20</v>
      </c>
      <c r="F429" s="684" t="s">
        <v>1261</v>
      </c>
      <c r="G429" s="330" t="s">
        <v>177</v>
      </c>
    </row>
    <row r="430" spans="1:7" ht="15.95" customHeight="1">
      <c r="A430" s="77">
        <v>448</v>
      </c>
      <c r="B430" s="683" t="s">
        <v>1262</v>
      </c>
      <c r="C430" s="390" t="s">
        <v>1263</v>
      </c>
      <c r="D430" s="671" t="s">
        <v>25</v>
      </c>
      <c r="E430" s="680" t="s">
        <v>20</v>
      </c>
      <c r="F430" s="684" t="s">
        <v>1264</v>
      </c>
      <c r="G430" s="330" t="s">
        <v>177</v>
      </c>
    </row>
    <row r="431" spans="1:7" ht="15.95" customHeight="1">
      <c r="A431" s="77">
        <v>449</v>
      </c>
      <c r="B431" s="683" t="s">
        <v>1265</v>
      </c>
      <c r="C431" s="390" t="s">
        <v>1263</v>
      </c>
      <c r="D431" s="671" t="s">
        <v>25</v>
      </c>
      <c r="E431" s="680" t="s">
        <v>20</v>
      </c>
      <c r="F431" s="684" t="s">
        <v>1264</v>
      </c>
      <c r="G431" s="330" t="s">
        <v>177</v>
      </c>
    </row>
    <row r="432" spans="1:7" ht="15.95" customHeight="1">
      <c r="A432" s="77">
        <v>450</v>
      </c>
      <c r="B432" s="683" t="s">
        <v>1266</v>
      </c>
      <c r="C432" s="390" t="s">
        <v>1263</v>
      </c>
      <c r="D432" s="671" t="s">
        <v>25</v>
      </c>
      <c r="E432" s="680" t="s">
        <v>20</v>
      </c>
      <c r="F432" s="684" t="s">
        <v>1264</v>
      </c>
      <c r="G432" s="330" t="s">
        <v>177</v>
      </c>
    </row>
    <row r="433" spans="1:7" ht="15.95" customHeight="1">
      <c r="A433" s="77">
        <v>451</v>
      </c>
      <c r="B433" s="77" t="s">
        <v>1269</v>
      </c>
      <c r="C433" s="173" t="s">
        <v>1270</v>
      </c>
      <c r="D433" s="671" t="s">
        <v>43</v>
      </c>
      <c r="E433" s="680" t="s">
        <v>27</v>
      </c>
      <c r="F433" s="684" t="s">
        <v>1271</v>
      </c>
      <c r="G433" s="330" t="s">
        <v>177</v>
      </c>
    </row>
  </sheetData>
  <mergeCells count="1">
    <mergeCell ref="B1:F1"/>
  </mergeCells>
  <phoneticPr fontId="4"/>
  <dataValidations disablePrompts="1" count="3">
    <dataValidation type="list" allowBlank="1" showInputMessage="1" showErrorMessage="1" sqref="E4 E318:E373 E375:E399 E409:E433" xr:uid="{00592972-31AD-4252-ADDE-701443F792FA}">
      <formula1>"単独,拡張"</formula1>
    </dataValidation>
    <dataValidation type="list" allowBlank="1" showInputMessage="1" showErrorMessage="1" sqref="G318:G389 G392:G409 G412:G433" xr:uid="{7A9170F7-E25B-4F25-98BE-78333DBED33B}">
      <formula1>"(１)ソフトウェア利用費, (２)ソフトウェア利用関連費, (３)ＣＤＥ環境構築・利用費"</formula1>
    </dataValidation>
    <dataValidation type="list" allowBlank="1" showInputMessage="1" showErrorMessage="1" sqref="D311 D71:D82 D108 D117 D122 D129:D130 D132:D134 D138:D139 D141:D142 D148:D149 D156:D157 D185 D188:D190 D203:D205 D208:D209 D211 D214:D215 D232:D239 D251 D259 D264:D268 D291:D292 D303 D4:D7 D9 D11:D27 D37 D125 D159:D164 D167:D169 D176:D182 D193:D200 D221 D241:D246 D278 D280:D281 D295:D298 D300:D301 D120 D318:D433 D151:D154 D308:D309" xr:uid="{A89766B2-0581-4B7A-947C-BB12BF0F9F67}">
      <formula1>"設計ＢＩＭ・施工ＢＩＭ本体, クラウド環境, 環境シミュレーション・解析, 構造解析・計算・構造モデル, 日影、斜線、天空率等計算, 積算, チェックツール、ビューワ等, ビジュアライズ, 設備設計, 付加要素・ライブラリ等, 維持管理"</formula1>
    </dataValidation>
  </dataValidations>
  <pageMargins left="0.70866141732283472" right="0.70866141732283472" top="0.74803149606299213" bottom="0.74803149606299213" header="0.31496062992125984" footer="0.31496062992125984"/>
  <pageSetup paperSize="66" fitToHeight="0" orientation="portrait" r:id="rId1"/>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2" tint="-9.9978637043366805E-2"/>
  </sheetPr>
  <dimension ref="B3:U31"/>
  <sheetViews>
    <sheetView zoomScale="85" zoomScaleNormal="85" workbookViewId="0">
      <selection activeCell="B18" sqref="B18"/>
    </sheetView>
  </sheetViews>
  <sheetFormatPr defaultRowHeight="18.75"/>
  <cols>
    <col min="1" max="1" width="4.75" customWidth="1"/>
    <col min="2" max="2" width="8.125" customWidth="1"/>
    <col min="3" max="18" width="11.375" customWidth="1"/>
  </cols>
  <sheetData>
    <row r="3" spans="2:21">
      <c r="B3" t="s">
        <v>585</v>
      </c>
    </row>
    <row r="4" spans="2:21">
      <c r="B4" s="6"/>
      <c r="C4" s="66">
        <v>7</v>
      </c>
      <c r="D4" s="6">
        <v>6</v>
      </c>
      <c r="E4" s="6">
        <v>5</v>
      </c>
      <c r="F4" s="6">
        <v>4</v>
      </c>
      <c r="G4" s="6">
        <v>3</v>
      </c>
      <c r="H4" s="6">
        <v>2.75</v>
      </c>
      <c r="I4" s="6">
        <v>2.5</v>
      </c>
      <c r="J4" s="6">
        <v>2.25</v>
      </c>
      <c r="K4" s="6">
        <v>2</v>
      </c>
      <c r="L4" s="6">
        <v>1.75</v>
      </c>
      <c r="M4" s="6">
        <v>1.5</v>
      </c>
      <c r="N4" s="6">
        <v>1.25</v>
      </c>
      <c r="O4" s="6">
        <v>1</v>
      </c>
      <c r="P4" s="6">
        <v>0.75</v>
      </c>
      <c r="Q4" s="6">
        <v>0.5</v>
      </c>
      <c r="R4" s="6">
        <v>0.25</v>
      </c>
      <c r="T4" s="66">
        <v>7</v>
      </c>
    </row>
    <row r="5" spans="2:21">
      <c r="B5" s="33">
        <v>1</v>
      </c>
      <c r="C5" s="7">
        <v>0</v>
      </c>
      <c r="D5" s="7">
        <v>0</v>
      </c>
      <c r="E5" s="7">
        <v>0</v>
      </c>
      <c r="F5" s="7">
        <v>0</v>
      </c>
      <c r="G5" s="7">
        <v>0</v>
      </c>
      <c r="H5" s="7">
        <v>0</v>
      </c>
      <c r="I5" s="7">
        <v>0</v>
      </c>
      <c r="J5" s="7">
        <v>0</v>
      </c>
      <c r="K5" s="7">
        <v>0</v>
      </c>
      <c r="L5" s="7">
        <v>0</v>
      </c>
      <c r="M5" s="7">
        <v>0</v>
      </c>
      <c r="N5" s="7">
        <v>0</v>
      </c>
      <c r="O5" s="7">
        <v>0.1</v>
      </c>
      <c r="P5" s="7">
        <v>0.17799999999999999</v>
      </c>
      <c r="Q5" s="7">
        <v>0.316</v>
      </c>
      <c r="R5" s="7">
        <v>0.56200000000000006</v>
      </c>
      <c r="T5" s="6">
        <v>6</v>
      </c>
    </row>
    <row r="6" spans="2:21">
      <c r="B6" s="33">
        <v>1.25</v>
      </c>
      <c r="C6" s="7">
        <v>0</v>
      </c>
      <c r="D6" s="7">
        <v>0</v>
      </c>
      <c r="E6" s="7">
        <v>0</v>
      </c>
      <c r="F6" s="7">
        <v>0</v>
      </c>
      <c r="G6" s="7">
        <v>0</v>
      </c>
      <c r="H6" s="7">
        <v>0</v>
      </c>
      <c r="I6" s="7">
        <v>0</v>
      </c>
      <c r="J6" s="7">
        <v>0</v>
      </c>
      <c r="K6" s="7">
        <v>0</v>
      </c>
      <c r="L6" s="7">
        <v>0</v>
      </c>
      <c r="M6" s="7">
        <v>0</v>
      </c>
      <c r="N6" s="7">
        <v>0.1</v>
      </c>
      <c r="O6" s="7">
        <v>0.158</v>
      </c>
      <c r="P6" s="7">
        <v>0.251</v>
      </c>
      <c r="Q6" s="7">
        <v>0.39800000000000002</v>
      </c>
      <c r="R6" s="7">
        <v>0.63100000000000001</v>
      </c>
      <c r="T6" s="6">
        <v>5</v>
      </c>
    </row>
    <row r="7" spans="2:21">
      <c r="B7" s="33">
        <v>1.5</v>
      </c>
      <c r="C7" s="7">
        <v>0</v>
      </c>
      <c r="D7" s="7">
        <v>0</v>
      </c>
      <c r="E7" s="7">
        <v>0</v>
      </c>
      <c r="F7" s="7">
        <v>0</v>
      </c>
      <c r="G7" s="7">
        <v>0</v>
      </c>
      <c r="H7" s="7">
        <v>0</v>
      </c>
      <c r="I7" s="7">
        <v>0</v>
      </c>
      <c r="J7" s="7">
        <v>0</v>
      </c>
      <c r="K7" s="7">
        <v>0</v>
      </c>
      <c r="L7" s="7">
        <v>0</v>
      </c>
      <c r="M7" s="7">
        <v>0.1</v>
      </c>
      <c r="N7" s="7">
        <v>0.14699999999999999</v>
      </c>
      <c r="O7" s="7">
        <v>0.215</v>
      </c>
      <c r="P7" s="7">
        <v>0.316</v>
      </c>
      <c r="Q7" s="7">
        <v>0.46400000000000002</v>
      </c>
      <c r="R7" s="7">
        <v>0.68100000000000005</v>
      </c>
      <c r="T7" s="6">
        <v>4</v>
      </c>
    </row>
    <row r="8" spans="2:21">
      <c r="B8" s="33">
        <v>1.75</v>
      </c>
      <c r="C8" s="7">
        <v>0</v>
      </c>
      <c r="D8" s="7">
        <v>0</v>
      </c>
      <c r="E8" s="7">
        <v>0</v>
      </c>
      <c r="F8" s="7">
        <v>0</v>
      </c>
      <c r="G8" s="7">
        <v>0</v>
      </c>
      <c r="H8" s="7">
        <v>0</v>
      </c>
      <c r="I8" s="7">
        <v>0</v>
      </c>
      <c r="J8" s="7">
        <v>0</v>
      </c>
      <c r="K8" s="7">
        <v>0</v>
      </c>
      <c r="L8" s="7">
        <v>0.1</v>
      </c>
      <c r="M8" s="7">
        <v>0.13900000000000001</v>
      </c>
      <c r="N8" s="7">
        <v>0.193</v>
      </c>
      <c r="O8" s="7">
        <v>0.26800000000000002</v>
      </c>
      <c r="P8" s="7">
        <v>0.373</v>
      </c>
      <c r="Q8" s="7">
        <v>0.51800000000000002</v>
      </c>
      <c r="R8" s="7">
        <v>0.72</v>
      </c>
      <c r="T8" s="6">
        <v>3</v>
      </c>
    </row>
    <row r="9" spans="2:21">
      <c r="B9" s="33">
        <v>2</v>
      </c>
      <c r="C9" s="7">
        <v>0</v>
      </c>
      <c r="D9" s="7">
        <v>0</v>
      </c>
      <c r="E9" s="7">
        <v>0</v>
      </c>
      <c r="F9" s="7">
        <v>0</v>
      </c>
      <c r="G9" s="7">
        <v>0</v>
      </c>
      <c r="H9" s="7">
        <v>0</v>
      </c>
      <c r="I9" s="7">
        <v>0</v>
      </c>
      <c r="J9" s="7">
        <v>0</v>
      </c>
      <c r="K9" s="7">
        <v>0.1</v>
      </c>
      <c r="L9" s="7">
        <v>0.13300000000000001</v>
      </c>
      <c r="M9" s="7">
        <v>0.17799999999999999</v>
      </c>
      <c r="N9" s="7">
        <v>0.23699999999999999</v>
      </c>
      <c r="O9" s="7">
        <v>0.316</v>
      </c>
      <c r="P9" s="7">
        <v>0.42199999999999999</v>
      </c>
      <c r="Q9" s="7">
        <v>0.56200000000000006</v>
      </c>
      <c r="R9" s="7">
        <v>0.75</v>
      </c>
      <c r="T9" s="6">
        <v>2.75</v>
      </c>
    </row>
    <row r="10" spans="2:21">
      <c r="B10" s="33">
        <v>2.25</v>
      </c>
      <c r="C10" s="7">
        <v>0</v>
      </c>
      <c r="D10" s="7">
        <v>0</v>
      </c>
      <c r="E10" s="7">
        <v>0</v>
      </c>
      <c r="F10" s="7">
        <v>0</v>
      </c>
      <c r="G10" s="7">
        <v>0</v>
      </c>
      <c r="H10" s="7">
        <v>0</v>
      </c>
      <c r="I10" s="7">
        <v>0</v>
      </c>
      <c r="J10" s="7">
        <v>0.1</v>
      </c>
      <c r="K10" s="7">
        <v>0.129</v>
      </c>
      <c r="L10" s="7">
        <v>0.16700000000000001</v>
      </c>
      <c r="M10" s="7">
        <v>0.215</v>
      </c>
      <c r="N10" s="7">
        <v>0.27800000000000002</v>
      </c>
      <c r="O10" s="7">
        <v>0.35899999999999999</v>
      </c>
      <c r="P10" s="7">
        <v>0.46400000000000002</v>
      </c>
      <c r="Q10" s="7">
        <v>0.59899999999999998</v>
      </c>
      <c r="R10" s="7">
        <v>0.77400000000000002</v>
      </c>
      <c r="T10" s="6">
        <v>2.5</v>
      </c>
      <c r="U10" s="65"/>
    </row>
    <row r="11" spans="2:21">
      <c r="B11" s="33">
        <v>2.5</v>
      </c>
      <c r="C11" s="7">
        <v>0</v>
      </c>
      <c r="D11" s="7">
        <v>0</v>
      </c>
      <c r="E11" s="7">
        <v>0</v>
      </c>
      <c r="F11" s="7">
        <v>0</v>
      </c>
      <c r="G11" s="7">
        <v>0</v>
      </c>
      <c r="H11" s="7">
        <v>0</v>
      </c>
      <c r="I11" s="7">
        <v>0.1</v>
      </c>
      <c r="J11" s="7">
        <v>0.126</v>
      </c>
      <c r="K11" s="7">
        <v>0.158</v>
      </c>
      <c r="L11" s="7">
        <v>0.2</v>
      </c>
      <c r="M11" s="7">
        <v>0.251</v>
      </c>
      <c r="N11" s="7">
        <v>0.316</v>
      </c>
      <c r="O11" s="7">
        <v>0.39800000000000002</v>
      </c>
      <c r="P11" s="7">
        <v>0.501</v>
      </c>
      <c r="Q11" s="7">
        <v>0.63100000000000001</v>
      </c>
      <c r="R11" s="7">
        <v>0.79400000000000004</v>
      </c>
      <c r="T11" s="6">
        <v>2.25</v>
      </c>
    </row>
    <row r="12" spans="2:21">
      <c r="B12" s="33">
        <v>2.75</v>
      </c>
      <c r="C12" s="7">
        <v>0</v>
      </c>
      <c r="D12" s="7">
        <v>0</v>
      </c>
      <c r="E12" s="7">
        <v>0</v>
      </c>
      <c r="F12" s="7">
        <v>0</v>
      </c>
      <c r="G12" s="7">
        <v>0</v>
      </c>
      <c r="H12" s="7">
        <v>0.1</v>
      </c>
      <c r="I12" s="7">
        <v>0.123</v>
      </c>
      <c r="J12" s="7">
        <v>0.152</v>
      </c>
      <c r="K12" s="7">
        <v>0.187</v>
      </c>
      <c r="L12" s="7">
        <v>0.23100000000000001</v>
      </c>
      <c r="M12" s="7">
        <v>0.28499999999999998</v>
      </c>
      <c r="N12" s="7">
        <v>0.35099999999999998</v>
      </c>
      <c r="O12" s="7">
        <v>0.433</v>
      </c>
      <c r="P12" s="7">
        <v>0.53400000000000003</v>
      </c>
      <c r="Q12" s="7">
        <v>0.65800000000000003</v>
      </c>
      <c r="R12" s="7">
        <v>0.81100000000000005</v>
      </c>
      <c r="T12" s="6">
        <v>2</v>
      </c>
    </row>
    <row r="13" spans="2:21">
      <c r="B13" s="33">
        <v>3</v>
      </c>
      <c r="C13" s="7">
        <v>0</v>
      </c>
      <c r="D13" s="7">
        <v>0</v>
      </c>
      <c r="E13" s="7">
        <v>0</v>
      </c>
      <c r="F13" s="7">
        <v>0</v>
      </c>
      <c r="G13" s="7">
        <v>0.1</v>
      </c>
      <c r="H13" s="7">
        <v>0.121</v>
      </c>
      <c r="I13" s="7">
        <v>0.14699999999999999</v>
      </c>
      <c r="J13" s="7">
        <v>0.17799999999999999</v>
      </c>
      <c r="K13" s="7">
        <v>0.215</v>
      </c>
      <c r="L13" s="7">
        <v>0.26100000000000001</v>
      </c>
      <c r="M13" s="7">
        <v>0.316</v>
      </c>
      <c r="N13" s="7">
        <v>0.38300000000000001</v>
      </c>
      <c r="O13" s="7">
        <v>0.46400000000000002</v>
      </c>
      <c r="P13" s="7">
        <v>0.56200000000000006</v>
      </c>
      <c r="Q13" s="7">
        <v>0.68100000000000005</v>
      </c>
      <c r="R13" s="7">
        <v>0.82499999999999996</v>
      </c>
      <c r="T13" s="6">
        <v>1.75</v>
      </c>
    </row>
    <row r="14" spans="2:21">
      <c r="B14" s="33">
        <v>4</v>
      </c>
      <c r="C14" s="7">
        <v>0</v>
      </c>
      <c r="D14" s="7">
        <v>0</v>
      </c>
      <c r="E14" s="7">
        <v>0</v>
      </c>
      <c r="F14" s="7">
        <v>0.1</v>
      </c>
      <c r="G14" s="7">
        <v>0.17799999999999999</v>
      </c>
      <c r="H14" s="7">
        <v>0.20499999999999999</v>
      </c>
      <c r="I14" s="7">
        <v>0.23699999999999999</v>
      </c>
      <c r="J14" s="7">
        <v>0.27400000000000002</v>
      </c>
      <c r="K14" s="7">
        <v>0.316</v>
      </c>
      <c r="L14" s="7">
        <v>0.36499999999999999</v>
      </c>
      <c r="M14" s="7">
        <v>0.42199999999999999</v>
      </c>
      <c r="N14" s="7">
        <v>0.48699999999999999</v>
      </c>
      <c r="O14" s="7">
        <v>0.56200000000000006</v>
      </c>
      <c r="P14" s="7">
        <v>0.64900000000000002</v>
      </c>
      <c r="Q14" s="7">
        <v>0.75</v>
      </c>
      <c r="R14" s="7">
        <v>0.86599999999999999</v>
      </c>
      <c r="T14" s="6">
        <v>1.5</v>
      </c>
    </row>
    <row r="15" spans="2:21">
      <c r="B15" s="33">
        <v>5</v>
      </c>
      <c r="C15" s="7">
        <v>0</v>
      </c>
      <c r="D15" s="7">
        <v>0</v>
      </c>
      <c r="E15" s="7">
        <v>0.1</v>
      </c>
      <c r="F15" s="7">
        <v>0.158</v>
      </c>
      <c r="G15" s="7">
        <v>0.251</v>
      </c>
      <c r="H15" s="7">
        <v>0.28199999999999997</v>
      </c>
      <c r="I15" s="7">
        <v>0.316</v>
      </c>
      <c r="J15" s="7">
        <v>0.35499999999999998</v>
      </c>
      <c r="K15" s="7">
        <v>0.39800000000000002</v>
      </c>
      <c r="L15" s="7">
        <v>0.44700000000000001</v>
      </c>
      <c r="M15" s="7">
        <v>0.501</v>
      </c>
      <c r="N15" s="7">
        <v>0.56200000000000006</v>
      </c>
      <c r="O15" s="7">
        <v>0.63100000000000001</v>
      </c>
      <c r="P15" s="7">
        <v>0.70799999999999996</v>
      </c>
      <c r="Q15" s="7">
        <v>0.79400000000000004</v>
      </c>
      <c r="R15" s="7">
        <v>0.89100000000000001</v>
      </c>
      <c r="T15" s="6">
        <v>1.25</v>
      </c>
    </row>
    <row r="16" spans="2:21">
      <c r="B16" s="33">
        <v>6</v>
      </c>
      <c r="C16" s="7">
        <v>0</v>
      </c>
      <c r="D16" s="7">
        <v>0.1</v>
      </c>
      <c r="E16" s="7">
        <v>0.14699999999999999</v>
      </c>
      <c r="F16" s="7">
        <v>0.215</v>
      </c>
      <c r="G16" s="7">
        <v>0.316</v>
      </c>
      <c r="H16" s="7">
        <v>0.34799999999999998</v>
      </c>
      <c r="I16" s="7">
        <v>0.38300000000000001</v>
      </c>
      <c r="J16" s="7">
        <v>0.42199999999999999</v>
      </c>
      <c r="K16" s="7">
        <v>0.46400000000000002</v>
      </c>
      <c r="L16" s="7">
        <v>0.51100000000000001</v>
      </c>
      <c r="M16" s="7">
        <v>0.56200000000000006</v>
      </c>
      <c r="N16" s="7">
        <v>0.61899999999999999</v>
      </c>
      <c r="O16" s="7">
        <v>0.68100000000000005</v>
      </c>
      <c r="P16" s="7">
        <v>0.75</v>
      </c>
      <c r="Q16" s="7">
        <v>0.82499999999999996</v>
      </c>
      <c r="R16" s="7">
        <v>0.90900000000000003</v>
      </c>
      <c r="T16" s="6">
        <v>1</v>
      </c>
    </row>
    <row r="17" spans="2:20">
      <c r="T17" s="6">
        <v>0.75</v>
      </c>
    </row>
    <row r="18" spans="2:20">
      <c r="B18" t="s">
        <v>155</v>
      </c>
      <c r="T18" s="6">
        <v>0.5</v>
      </c>
    </row>
    <row r="19" spans="2:20">
      <c r="B19" s="6"/>
      <c r="C19" s="66">
        <v>7</v>
      </c>
      <c r="D19" s="6">
        <v>6</v>
      </c>
      <c r="E19" s="6">
        <v>5</v>
      </c>
      <c r="F19" s="6">
        <v>4</v>
      </c>
      <c r="G19" s="6">
        <v>3</v>
      </c>
      <c r="H19" s="6">
        <v>2.75</v>
      </c>
      <c r="I19" s="6">
        <v>2.5</v>
      </c>
      <c r="J19" s="6">
        <v>2.25</v>
      </c>
      <c r="K19" s="6">
        <v>2</v>
      </c>
      <c r="L19" s="6">
        <v>1.75</v>
      </c>
      <c r="M19" s="6">
        <v>1.5</v>
      </c>
      <c r="N19" s="6">
        <v>1.25</v>
      </c>
      <c r="O19" s="6">
        <v>1</v>
      </c>
      <c r="P19" s="6">
        <v>0.75</v>
      </c>
      <c r="Q19" s="6">
        <v>0.5</v>
      </c>
      <c r="R19" s="6">
        <v>0.25</v>
      </c>
      <c r="T19" s="6">
        <v>0.25</v>
      </c>
    </row>
    <row r="20" spans="2:20">
      <c r="B20" s="33">
        <v>1</v>
      </c>
      <c r="C20" s="7">
        <v>0</v>
      </c>
      <c r="D20" s="7">
        <v>0</v>
      </c>
      <c r="E20" s="7">
        <v>0</v>
      </c>
      <c r="F20" s="7">
        <v>0</v>
      </c>
      <c r="G20" s="7">
        <v>0</v>
      </c>
      <c r="H20" s="7">
        <v>0</v>
      </c>
      <c r="I20" s="7">
        <v>0</v>
      </c>
      <c r="J20" s="7">
        <v>0</v>
      </c>
      <c r="K20" s="7">
        <v>0</v>
      </c>
      <c r="L20" s="7">
        <v>0</v>
      </c>
      <c r="M20" s="7">
        <v>0</v>
      </c>
      <c r="N20" s="7">
        <v>0</v>
      </c>
      <c r="O20" s="7">
        <v>0.1</v>
      </c>
      <c r="P20" s="7">
        <v>0.25</v>
      </c>
      <c r="Q20" s="7">
        <v>0.5</v>
      </c>
      <c r="R20" s="7">
        <v>0.75</v>
      </c>
    </row>
    <row r="21" spans="2:20">
      <c r="B21" s="33">
        <v>1.25</v>
      </c>
      <c r="C21" s="7">
        <v>0</v>
      </c>
      <c r="D21" s="7">
        <v>0</v>
      </c>
      <c r="E21" s="7">
        <v>0</v>
      </c>
      <c r="F21" s="7">
        <v>0</v>
      </c>
      <c r="G21" s="7">
        <v>0</v>
      </c>
      <c r="H21" s="7">
        <v>0</v>
      </c>
      <c r="I21" s="7">
        <v>0</v>
      </c>
      <c r="J21" s="7">
        <v>0</v>
      </c>
      <c r="K21" s="7">
        <v>0</v>
      </c>
      <c r="L21" s="7">
        <v>0</v>
      </c>
      <c r="M21" s="7">
        <v>0</v>
      </c>
      <c r="N21" s="7">
        <v>0.1</v>
      </c>
      <c r="O21" s="7">
        <v>0.2</v>
      </c>
      <c r="P21" s="7">
        <v>0.4</v>
      </c>
      <c r="Q21" s="7">
        <v>0.6</v>
      </c>
      <c r="R21" s="7">
        <v>0.8</v>
      </c>
    </row>
    <row r="22" spans="2:20">
      <c r="B22" s="33">
        <v>1.5</v>
      </c>
      <c r="C22" s="7">
        <v>0</v>
      </c>
      <c r="D22" s="7">
        <v>0</v>
      </c>
      <c r="E22" s="7">
        <v>0</v>
      </c>
      <c r="F22" s="7">
        <v>0</v>
      </c>
      <c r="G22" s="7">
        <v>0</v>
      </c>
      <c r="H22" s="7">
        <v>0</v>
      </c>
      <c r="I22" s="7">
        <v>0</v>
      </c>
      <c r="J22" s="7">
        <v>0</v>
      </c>
      <c r="K22" s="7">
        <v>0</v>
      </c>
      <c r="L22" s="7">
        <v>0</v>
      </c>
      <c r="M22" s="7">
        <v>0.1</v>
      </c>
      <c r="N22" s="7">
        <v>0.16700000000000001</v>
      </c>
      <c r="O22" s="7">
        <v>0.33300000000000002</v>
      </c>
      <c r="P22" s="7">
        <v>0.5</v>
      </c>
      <c r="Q22" s="7">
        <v>0.66700000000000004</v>
      </c>
      <c r="R22" s="7">
        <v>0.83299999999999996</v>
      </c>
    </row>
    <row r="23" spans="2:20">
      <c r="B23" s="33">
        <v>1.75</v>
      </c>
      <c r="C23" s="7">
        <v>0</v>
      </c>
      <c r="D23" s="7">
        <v>0</v>
      </c>
      <c r="E23" s="7">
        <v>0</v>
      </c>
      <c r="F23" s="7">
        <v>0</v>
      </c>
      <c r="G23" s="7">
        <v>0</v>
      </c>
      <c r="H23" s="7">
        <v>0</v>
      </c>
      <c r="I23" s="7">
        <v>0</v>
      </c>
      <c r="J23" s="7">
        <v>0</v>
      </c>
      <c r="K23" s="7">
        <v>0</v>
      </c>
      <c r="L23" s="7">
        <v>0.1</v>
      </c>
      <c r="M23" s="7">
        <v>0.14299999999999999</v>
      </c>
      <c r="N23" s="7">
        <v>0.28599999999999998</v>
      </c>
      <c r="O23" s="7">
        <v>0.42899999999999999</v>
      </c>
      <c r="P23" s="7">
        <v>0.57099999999999995</v>
      </c>
      <c r="Q23" s="7">
        <v>0.71399999999999997</v>
      </c>
      <c r="R23" s="7">
        <v>0.85699999999999998</v>
      </c>
    </row>
    <row r="24" spans="2:20">
      <c r="B24" s="33">
        <v>2</v>
      </c>
      <c r="C24" s="7">
        <v>0</v>
      </c>
      <c r="D24" s="7">
        <v>0</v>
      </c>
      <c r="E24" s="7">
        <v>0</v>
      </c>
      <c r="F24" s="7">
        <v>0</v>
      </c>
      <c r="G24" s="7">
        <v>0</v>
      </c>
      <c r="H24" s="7">
        <v>0</v>
      </c>
      <c r="I24" s="7">
        <v>0</v>
      </c>
      <c r="J24" s="7">
        <v>0</v>
      </c>
      <c r="K24" s="7">
        <v>0.1</v>
      </c>
      <c r="L24" s="7">
        <v>0.125</v>
      </c>
      <c r="M24" s="7">
        <v>0.25</v>
      </c>
      <c r="N24" s="7">
        <v>0.375</v>
      </c>
      <c r="O24" s="7">
        <v>0.5</v>
      </c>
      <c r="P24" s="7">
        <v>0.625</v>
      </c>
      <c r="Q24" s="7">
        <v>0.75</v>
      </c>
      <c r="R24" s="7">
        <v>0.875</v>
      </c>
    </row>
    <row r="25" spans="2:20">
      <c r="B25" s="33">
        <v>2.25</v>
      </c>
      <c r="C25" s="7">
        <v>0</v>
      </c>
      <c r="D25" s="7">
        <v>0</v>
      </c>
      <c r="E25" s="7">
        <v>0</v>
      </c>
      <c r="F25" s="7">
        <v>0</v>
      </c>
      <c r="G25" s="7">
        <v>0</v>
      </c>
      <c r="H25" s="7">
        <v>0</v>
      </c>
      <c r="I25" s="7">
        <v>0</v>
      </c>
      <c r="J25" s="7">
        <v>0.1</v>
      </c>
      <c r="K25" s="7">
        <v>0.111</v>
      </c>
      <c r="L25" s="7">
        <v>0.222</v>
      </c>
      <c r="M25" s="7">
        <v>0.33300000000000002</v>
      </c>
      <c r="N25" s="7">
        <v>0.44400000000000001</v>
      </c>
      <c r="O25" s="7">
        <v>0.55600000000000005</v>
      </c>
      <c r="P25" s="7">
        <v>0.66700000000000004</v>
      </c>
      <c r="Q25" s="7">
        <v>0.77800000000000002</v>
      </c>
      <c r="R25" s="7">
        <v>0.88900000000000001</v>
      </c>
    </row>
    <row r="26" spans="2:20">
      <c r="B26" s="33">
        <v>2.5</v>
      </c>
      <c r="C26" s="7">
        <v>0</v>
      </c>
      <c r="D26" s="7">
        <v>0</v>
      </c>
      <c r="E26" s="7">
        <v>0</v>
      </c>
      <c r="F26" s="7">
        <v>0</v>
      </c>
      <c r="G26" s="7">
        <v>0</v>
      </c>
      <c r="H26" s="7">
        <v>0</v>
      </c>
      <c r="I26" s="7">
        <v>0.1</v>
      </c>
      <c r="J26" s="7">
        <v>0.1</v>
      </c>
      <c r="K26" s="7">
        <v>0.2</v>
      </c>
      <c r="L26" s="7">
        <v>0.3</v>
      </c>
      <c r="M26" s="7">
        <v>0.4</v>
      </c>
      <c r="N26" s="7">
        <v>0.5</v>
      </c>
      <c r="O26" s="7">
        <v>0.6</v>
      </c>
      <c r="P26" s="7">
        <v>0.7</v>
      </c>
      <c r="Q26" s="7">
        <v>0.8</v>
      </c>
      <c r="R26" s="7">
        <v>0.9</v>
      </c>
    </row>
    <row r="27" spans="2:20">
      <c r="B27" s="33">
        <v>2.75</v>
      </c>
      <c r="C27" s="7">
        <v>0</v>
      </c>
      <c r="D27" s="7">
        <v>0</v>
      </c>
      <c r="E27" s="7">
        <v>0</v>
      </c>
      <c r="F27" s="7">
        <v>0</v>
      </c>
      <c r="G27" s="7">
        <v>0</v>
      </c>
      <c r="H27" s="7">
        <v>0.1</v>
      </c>
      <c r="I27" s="7">
        <v>0.1</v>
      </c>
      <c r="J27" s="7">
        <v>0.182</v>
      </c>
      <c r="K27" s="7">
        <v>0.27300000000000002</v>
      </c>
      <c r="L27" s="7">
        <v>0.36399999999999999</v>
      </c>
      <c r="M27" s="7">
        <v>0.45500000000000002</v>
      </c>
      <c r="N27" s="7">
        <v>0.54500000000000004</v>
      </c>
      <c r="O27" s="7">
        <v>0.63600000000000001</v>
      </c>
      <c r="P27" s="7">
        <v>0.72699999999999998</v>
      </c>
      <c r="Q27" s="7">
        <v>0.81799999999999995</v>
      </c>
      <c r="R27" s="7">
        <v>0.90900000000000003</v>
      </c>
    </row>
    <row r="28" spans="2:20">
      <c r="B28" s="33">
        <v>3</v>
      </c>
      <c r="C28" s="7">
        <v>0</v>
      </c>
      <c r="D28" s="7">
        <v>0</v>
      </c>
      <c r="E28" s="7">
        <v>0</v>
      </c>
      <c r="F28" s="7">
        <v>0</v>
      </c>
      <c r="G28" s="7">
        <v>0.1</v>
      </c>
      <c r="H28" s="7">
        <v>0.1</v>
      </c>
      <c r="I28" s="7">
        <v>0.16700000000000001</v>
      </c>
      <c r="J28" s="7">
        <v>0.25</v>
      </c>
      <c r="K28" s="7">
        <v>0.33300000000000002</v>
      </c>
      <c r="L28" s="7">
        <v>0.41699999999999998</v>
      </c>
      <c r="M28" s="7">
        <v>0.5</v>
      </c>
      <c r="N28" s="7">
        <v>0.58299999999999996</v>
      </c>
      <c r="O28" s="7">
        <v>0.66700000000000004</v>
      </c>
      <c r="P28" s="7">
        <v>0.75</v>
      </c>
      <c r="Q28" s="7">
        <v>0.83299999999999996</v>
      </c>
      <c r="R28" s="7">
        <v>0.91700000000000004</v>
      </c>
    </row>
    <row r="29" spans="2:20">
      <c r="B29" s="33">
        <v>4</v>
      </c>
      <c r="C29" s="7">
        <v>0</v>
      </c>
      <c r="D29" s="7">
        <v>0</v>
      </c>
      <c r="E29" s="7">
        <v>0</v>
      </c>
      <c r="F29" s="7">
        <v>0.1</v>
      </c>
      <c r="G29" s="7">
        <v>0.25</v>
      </c>
      <c r="H29" s="7">
        <v>0.313</v>
      </c>
      <c r="I29" s="7">
        <v>0.375</v>
      </c>
      <c r="J29" s="7">
        <v>0.438</v>
      </c>
      <c r="K29" s="7">
        <v>0.5</v>
      </c>
      <c r="L29" s="7">
        <v>0.56299999999999994</v>
      </c>
      <c r="M29" s="7">
        <v>0.625</v>
      </c>
      <c r="N29" s="7">
        <v>0.68799999999999994</v>
      </c>
      <c r="O29" s="7">
        <v>0.75</v>
      </c>
      <c r="P29" s="7">
        <v>0.81299999999999994</v>
      </c>
      <c r="Q29" s="7">
        <v>0.875</v>
      </c>
      <c r="R29" s="7">
        <v>0.93799999999999994</v>
      </c>
    </row>
    <row r="30" spans="2:20">
      <c r="B30" s="33">
        <v>5</v>
      </c>
      <c r="C30" s="7">
        <v>0</v>
      </c>
      <c r="D30" s="7">
        <v>0</v>
      </c>
      <c r="E30" s="7">
        <v>0.1</v>
      </c>
      <c r="F30" s="7">
        <v>0.2</v>
      </c>
      <c r="G30" s="7">
        <v>0.4</v>
      </c>
      <c r="H30" s="7">
        <v>0.45</v>
      </c>
      <c r="I30" s="7">
        <v>0.5</v>
      </c>
      <c r="J30" s="7">
        <v>0.55000000000000004</v>
      </c>
      <c r="K30" s="7">
        <v>0.6</v>
      </c>
      <c r="L30" s="7">
        <v>0.65</v>
      </c>
      <c r="M30" s="7">
        <v>0.7</v>
      </c>
      <c r="N30" s="7">
        <v>0.75</v>
      </c>
      <c r="O30" s="7">
        <v>0.8</v>
      </c>
      <c r="P30" s="7">
        <v>0.85</v>
      </c>
      <c r="Q30" s="7">
        <v>0.9</v>
      </c>
      <c r="R30" s="7">
        <v>0.95</v>
      </c>
    </row>
    <row r="31" spans="2:20">
      <c r="B31" s="33">
        <v>6</v>
      </c>
      <c r="C31" s="7">
        <v>0</v>
      </c>
      <c r="D31" s="7">
        <v>0.1</v>
      </c>
      <c r="E31" s="7">
        <v>0.16700000000000001</v>
      </c>
      <c r="F31" s="7">
        <v>0.33300000000000002</v>
      </c>
      <c r="G31" s="7">
        <v>0.5</v>
      </c>
      <c r="H31" s="7">
        <v>0.54200000000000004</v>
      </c>
      <c r="I31" s="7">
        <v>0.58299999999999996</v>
      </c>
      <c r="J31" s="7">
        <v>0.625</v>
      </c>
      <c r="K31" s="7">
        <v>0.66700000000000004</v>
      </c>
      <c r="L31" s="7">
        <v>0.70799999999999996</v>
      </c>
      <c r="M31" s="7">
        <v>0.75</v>
      </c>
      <c r="N31" s="7">
        <v>0.79200000000000004</v>
      </c>
      <c r="O31" s="7">
        <v>0.83299999999999996</v>
      </c>
      <c r="P31" s="7">
        <v>0.875</v>
      </c>
      <c r="Q31" s="7">
        <v>0.91700000000000004</v>
      </c>
      <c r="R31" s="7">
        <v>0.95799999999999996</v>
      </c>
    </row>
  </sheetData>
  <sortState xmlns:xlrd2="http://schemas.microsoft.com/office/spreadsheetml/2017/richdata2" ref="C36:O51">
    <sortCondition descending="1" ref="C36"/>
  </sortState>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N62"/>
  <sheetViews>
    <sheetView showGridLines="0" zoomScaleNormal="100" zoomScaleSheetLayoutView="80" workbookViewId="0">
      <selection activeCell="B16" sqref="B16"/>
    </sheetView>
  </sheetViews>
  <sheetFormatPr defaultColWidth="9" defaultRowHeight="15" customHeight="1"/>
  <cols>
    <col min="1" max="1" width="4" style="13" customWidth="1"/>
    <col min="2" max="2" width="29.625" style="13" customWidth="1"/>
    <col min="3" max="7" width="20.625" style="13" customWidth="1"/>
    <col min="8" max="8" width="25.5" style="13" customWidth="1"/>
    <col min="9" max="10" width="20.625" style="13" customWidth="1"/>
    <col min="11" max="11" width="18.125" style="13" customWidth="1"/>
    <col min="12" max="12" width="10.5" style="13" customWidth="1"/>
    <col min="13" max="13" width="25.5" style="13" customWidth="1"/>
    <col min="14" max="14" width="7.375" style="364" customWidth="1"/>
    <col min="15" max="15" width="11.375" style="13" customWidth="1"/>
    <col min="16" max="16" width="21" style="13" bestFit="1" customWidth="1"/>
    <col min="17" max="18" width="16.625" style="13" customWidth="1"/>
    <col min="19" max="19" width="10.625" style="13" customWidth="1"/>
    <col min="20" max="16384" width="9" style="13"/>
  </cols>
  <sheetData>
    <row r="1" spans="1:14" s="18" customFormat="1" ht="27.75" customHeight="1">
      <c r="B1" s="246" t="s">
        <v>1000</v>
      </c>
      <c r="M1" s="131"/>
      <c r="N1" s="119"/>
    </row>
    <row r="2" spans="1:14" s="18" customFormat="1" ht="18" customHeight="1" thickBot="1">
      <c r="B2" s="17"/>
      <c r="C2" s="130"/>
      <c r="M2" s="28" t="s">
        <v>174</v>
      </c>
      <c r="N2" s="119"/>
    </row>
    <row r="3" spans="1:14" s="18" customFormat="1" ht="18" customHeight="1" thickBot="1">
      <c r="B3" s="475" t="s">
        <v>15</v>
      </c>
      <c r="C3" s="475"/>
      <c r="D3" s="476" t="str">
        <f>IF(シート①!D3="","",シート①!D3)</f>
        <v/>
      </c>
      <c r="E3" s="477"/>
      <c r="M3" s="344"/>
      <c r="N3" s="119"/>
    </row>
    <row r="4" spans="1:14" s="18" customFormat="1" ht="18" customHeight="1">
      <c r="B4" s="475" t="s">
        <v>1170</v>
      </c>
      <c r="C4" s="475"/>
      <c r="D4" s="478" t="str">
        <f>IF(シート①!D4="","",シート①!D4)</f>
        <v>交付申請では記載しません。</v>
      </c>
      <c r="E4" s="479"/>
      <c r="F4" s="338" t="s">
        <v>1043</v>
      </c>
      <c r="M4" s="346"/>
      <c r="N4" s="119"/>
    </row>
    <row r="5" spans="1:14" s="18" customFormat="1" ht="18" customHeight="1">
      <c r="B5" s="475" t="s">
        <v>168</v>
      </c>
      <c r="C5" s="475"/>
      <c r="D5" s="476" t="str">
        <f>IF(シート①!D5="","",シート①!D5)</f>
        <v/>
      </c>
      <c r="E5" s="477"/>
      <c r="F5" s="120"/>
      <c r="M5" s="272"/>
      <c r="N5" s="119"/>
    </row>
    <row r="6" spans="1:14" s="18" customFormat="1" ht="18" customHeight="1">
      <c r="B6" s="475" t="s">
        <v>170</v>
      </c>
      <c r="C6" s="475"/>
      <c r="D6" s="478" t="str">
        <f>IF(シート①!D6="","",シート①!D6)</f>
        <v>交付申請では記載しません。</v>
      </c>
      <c r="E6" s="479"/>
      <c r="F6" s="120"/>
      <c r="N6" s="119"/>
    </row>
    <row r="7" spans="1:14" s="18" customFormat="1" ht="18" customHeight="1">
      <c r="B7" s="475" t="s">
        <v>1046</v>
      </c>
      <c r="C7" s="475"/>
      <c r="D7" s="480" t="str">
        <f>IF(シート①!D7="","",シート①!D7)</f>
        <v/>
      </c>
      <c r="E7" s="481"/>
      <c r="F7" s="120"/>
      <c r="N7" s="119"/>
    </row>
    <row r="8" spans="1:14" s="18" customFormat="1" ht="18" customHeight="1">
      <c r="B8" s="485" t="s">
        <v>969</v>
      </c>
      <c r="C8" s="486"/>
      <c r="D8" s="248" t="s">
        <v>2</v>
      </c>
      <c r="E8" s="193" t="s">
        <v>1042</v>
      </c>
      <c r="F8" s="120"/>
      <c r="N8" s="119"/>
    </row>
    <row r="9" spans="1:14" s="18" customFormat="1" ht="18" customHeight="1">
      <c r="B9" s="487"/>
      <c r="C9" s="488"/>
      <c r="D9" s="260" t="str">
        <f>IF(シート①!D9="","",シート①!D9)</f>
        <v/>
      </c>
      <c r="E9" s="260" t="str">
        <f>IF(シート①!E9="","",シート①!E9)</f>
        <v/>
      </c>
      <c r="F9" s="120"/>
      <c r="N9" s="119"/>
    </row>
    <row r="10" spans="1:14" s="18" customFormat="1" ht="15" customHeight="1">
      <c r="N10" s="119"/>
    </row>
    <row r="11" spans="1:14" s="18" customFormat="1" ht="18" customHeight="1">
      <c r="A11" s="17" t="s">
        <v>545</v>
      </c>
      <c r="N11" s="119"/>
    </row>
    <row r="12" spans="1:14" s="18" customFormat="1" ht="12.75" customHeight="1">
      <c r="B12" s="31"/>
      <c r="N12" s="119"/>
    </row>
    <row r="13" spans="1:14" s="18" customFormat="1" ht="18" customHeight="1">
      <c r="A13" s="17" t="s">
        <v>975</v>
      </c>
      <c r="F13" s="23"/>
      <c r="G13" s="23"/>
      <c r="H13" s="23"/>
      <c r="I13" s="23"/>
      <c r="J13" s="23"/>
      <c r="K13" s="23"/>
      <c r="L13" s="23"/>
      <c r="M13" s="23"/>
      <c r="N13" s="366"/>
    </row>
    <row r="14" spans="1:14" ht="33" customHeight="1">
      <c r="A14" s="264"/>
      <c r="B14" s="482" t="s">
        <v>525</v>
      </c>
      <c r="C14" s="483"/>
      <c r="D14" s="483"/>
      <c r="E14" s="484"/>
      <c r="F14" s="474" t="s">
        <v>526</v>
      </c>
      <c r="G14" s="474"/>
      <c r="H14" s="265" t="s">
        <v>527</v>
      </c>
      <c r="I14" s="474" t="s">
        <v>984</v>
      </c>
      <c r="J14" s="474" t="s">
        <v>1032</v>
      </c>
      <c r="K14" s="490" t="s">
        <v>528</v>
      </c>
      <c r="L14" s="484"/>
      <c r="M14" s="491" t="s">
        <v>1184</v>
      </c>
      <c r="N14" s="473" t="s">
        <v>1153</v>
      </c>
    </row>
    <row r="15" spans="1:14" ht="18" customHeight="1">
      <c r="A15" s="266"/>
      <c r="B15" s="265" t="s">
        <v>529</v>
      </c>
      <c r="C15" s="265" t="s">
        <v>530</v>
      </c>
      <c r="D15" s="265" t="s">
        <v>157</v>
      </c>
      <c r="E15" s="267" t="s">
        <v>989</v>
      </c>
      <c r="F15" s="265" t="s">
        <v>2</v>
      </c>
      <c r="G15" s="265" t="s">
        <v>1</v>
      </c>
      <c r="H15" s="268" t="s">
        <v>1179</v>
      </c>
      <c r="I15" s="474"/>
      <c r="J15" s="489"/>
      <c r="K15" s="269"/>
      <c r="L15" s="269" t="s">
        <v>3</v>
      </c>
      <c r="M15" s="492"/>
      <c r="N15" s="473"/>
    </row>
    <row r="16" spans="1:14" ht="15.95" customHeight="1">
      <c r="A16" s="270">
        <v>1</v>
      </c>
      <c r="B16" s="114"/>
      <c r="C16" s="114"/>
      <c r="D16" s="114"/>
      <c r="E16" s="114"/>
      <c r="F16" s="115"/>
      <c r="G16" s="115"/>
      <c r="H16" s="48"/>
      <c r="I16" s="37"/>
      <c r="J16" s="37"/>
      <c r="K16" s="114"/>
      <c r="L16" s="114"/>
      <c r="M16" s="50">
        <f>ROUNDDOWN(H16*I16*J16,0)</f>
        <v>0</v>
      </c>
      <c r="N16" s="367" t="str">
        <f>IF(OR(F16="",G16=""),"",_xlfn.DAYS(G16, F16)+1)</f>
        <v/>
      </c>
    </row>
    <row r="17" spans="1:14" ht="15.95" customHeight="1">
      <c r="A17" s="270">
        <v>2</v>
      </c>
      <c r="B17" s="114"/>
      <c r="C17" s="114"/>
      <c r="D17" s="114"/>
      <c r="E17" s="116"/>
      <c r="F17" s="115"/>
      <c r="G17" s="115"/>
      <c r="H17" s="48"/>
      <c r="I17" s="37"/>
      <c r="J17" s="37"/>
      <c r="K17" s="114"/>
      <c r="L17" s="114"/>
      <c r="M17" s="50">
        <f>ROUNDDOWN(H17*I17*J17,0)</f>
        <v>0</v>
      </c>
      <c r="N17" s="367" t="str">
        <f>IF(OR(F17="",G17=""),"",_xlfn.DAYS(G17, F17)+1)</f>
        <v/>
      </c>
    </row>
    <row r="18" spans="1:14" ht="15.95" customHeight="1">
      <c r="A18" s="270">
        <v>3</v>
      </c>
      <c r="B18" s="114"/>
      <c r="C18" s="114"/>
      <c r="D18" s="114"/>
      <c r="E18" s="116"/>
      <c r="F18" s="115"/>
      <c r="G18" s="115"/>
      <c r="H18" s="48"/>
      <c r="I18" s="37"/>
      <c r="J18" s="37"/>
      <c r="K18" s="114"/>
      <c r="L18" s="114"/>
      <c r="M18" s="50">
        <f>ROUNDDOWN(H18*I18*J18,0)</f>
        <v>0</v>
      </c>
      <c r="N18" s="367" t="str">
        <f>IF(OR(F18="",G18=""),"",_xlfn.DAYS(G18, F18)+1)</f>
        <v/>
      </c>
    </row>
    <row r="19" spans="1:14" ht="15.95" customHeight="1">
      <c r="A19" s="9"/>
      <c r="B19" s="51"/>
      <c r="C19" s="51"/>
      <c r="D19" s="51"/>
      <c r="E19" s="51"/>
      <c r="F19" s="51"/>
      <c r="G19" s="51"/>
      <c r="H19" s="52"/>
      <c r="I19" s="51"/>
      <c r="J19" s="51"/>
      <c r="K19" s="51"/>
      <c r="L19" s="274" t="s">
        <v>16</v>
      </c>
      <c r="M19" s="50">
        <f>SUM(M16:M18)</f>
        <v>0</v>
      </c>
    </row>
    <row r="20" spans="1:14" ht="15.95" customHeight="1">
      <c r="A20" s="9"/>
      <c r="B20" s="53"/>
      <c r="C20" s="53"/>
      <c r="D20" s="53"/>
      <c r="E20" s="53"/>
      <c r="F20" s="53"/>
      <c r="G20" s="53"/>
      <c r="H20" s="54"/>
      <c r="I20" s="53"/>
      <c r="J20" s="53"/>
      <c r="K20" s="493" t="s">
        <v>1115</v>
      </c>
      <c r="L20" s="494"/>
      <c r="M20" s="50">
        <f>M19+シート③!N19</f>
        <v>0</v>
      </c>
    </row>
    <row r="21" spans="1:14" ht="18" customHeight="1">
      <c r="A21" s="5" t="s">
        <v>976</v>
      </c>
      <c r="F21" s="9"/>
      <c r="G21" s="9"/>
      <c r="H21" s="9"/>
      <c r="I21" s="9"/>
      <c r="J21" s="9"/>
      <c r="K21" s="55"/>
      <c r="L21" s="9"/>
      <c r="M21" s="9"/>
    </row>
    <row r="22" spans="1:14" ht="31.5" customHeight="1">
      <c r="A22" s="264"/>
      <c r="B22" s="482" t="s">
        <v>525</v>
      </c>
      <c r="C22" s="483"/>
      <c r="D22" s="483"/>
      <c r="E22" s="484"/>
      <c r="F22" s="490" t="s">
        <v>526</v>
      </c>
      <c r="G22" s="495"/>
      <c r="H22" s="271" t="s">
        <v>527</v>
      </c>
      <c r="I22" s="474" t="s">
        <v>984</v>
      </c>
      <c r="J22" s="474" t="s">
        <v>970</v>
      </c>
      <c r="K22" s="490" t="s">
        <v>528</v>
      </c>
      <c r="L22" s="484"/>
      <c r="M22" s="491" t="s">
        <v>1184</v>
      </c>
      <c r="N22" s="473" t="s">
        <v>1153</v>
      </c>
    </row>
    <row r="23" spans="1:14" ht="18" customHeight="1">
      <c r="A23" s="266"/>
      <c r="B23" s="265" t="s">
        <v>529</v>
      </c>
      <c r="C23" s="265" t="s">
        <v>530</v>
      </c>
      <c r="D23" s="265" t="s">
        <v>157</v>
      </c>
      <c r="E23" s="267" t="s">
        <v>989</v>
      </c>
      <c r="F23" s="265" t="s">
        <v>2</v>
      </c>
      <c r="G23" s="265" t="s">
        <v>1</v>
      </c>
      <c r="H23" s="268" t="s">
        <v>1179</v>
      </c>
      <c r="I23" s="474"/>
      <c r="J23" s="489"/>
      <c r="K23" s="269"/>
      <c r="L23" s="269" t="s">
        <v>3</v>
      </c>
      <c r="M23" s="492"/>
      <c r="N23" s="473"/>
    </row>
    <row r="24" spans="1:14" ht="15.95" customHeight="1">
      <c r="A24" s="270">
        <v>1</v>
      </c>
      <c r="B24" s="114"/>
      <c r="C24" s="114"/>
      <c r="D24" s="114"/>
      <c r="E24" s="114"/>
      <c r="F24" s="115"/>
      <c r="G24" s="115"/>
      <c r="H24" s="48"/>
      <c r="I24" s="37"/>
      <c r="J24" s="37"/>
      <c r="K24" s="114"/>
      <c r="L24" s="114"/>
      <c r="M24" s="56">
        <f t="shared" ref="M24:M38" si="0">ROUNDDOWN(H24*I24*J24,0)</f>
        <v>0</v>
      </c>
      <c r="N24" s="367" t="str">
        <f t="shared" ref="N24:N38" si="1">IF(OR(F24="",G24=""),"",_xlfn.DAYS(G24, F24)+1)</f>
        <v/>
      </c>
    </row>
    <row r="25" spans="1:14" ht="15.95" customHeight="1">
      <c r="A25" s="270">
        <v>2</v>
      </c>
      <c r="B25" s="114"/>
      <c r="C25" s="114"/>
      <c r="D25" s="114"/>
      <c r="E25" s="116"/>
      <c r="F25" s="115"/>
      <c r="G25" s="115"/>
      <c r="H25" s="48"/>
      <c r="I25" s="37"/>
      <c r="J25" s="37"/>
      <c r="K25" s="114"/>
      <c r="L25" s="114"/>
      <c r="M25" s="56">
        <f t="shared" si="0"/>
        <v>0</v>
      </c>
      <c r="N25" s="367" t="str">
        <f t="shared" si="1"/>
        <v/>
      </c>
    </row>
    <row r="26" spans="1:14" ht="15.95" customHeight="1">
      <c r="A26" s="270">
        <v>3</v>
      </c>
      <c r="B26" s="114"/>
      <c r="C26" s="114"/>
      <c r="D26" s="114"/>
      <c r="E26" s="116"/>
      <c r="F26" s="115"/>
      <c r="G26" s="115"/>
      <c r="H26" s="48"/>
      <c r="I26" s="37"/>
      <c r="J26" s="37"/>
      <c r="K26" s="114"/>
      <c r="L26" s="114"/>
      <c r="M26" s="57">
        <f t="shared" si="0"/>
        <v>0</v>
      </c>
      <c r="N26" s="367" t="str">
        <f t="shared" si="1"/>
        <v/>
      </c>
    </row>
    <row r="27" spans="1:14" ht="15.95" customHeight="1">
      <c r="A27" s="270">
        <v>4</v>
      </c>
      <c r="B27" s="114"/>
      <c r="C27" s="114"/>
      <c r="D27" s="114"/>
      <c r="E27" s="116"/>
      <c r="F27" s="115"/>
      <c r="G27" s="115"/>
      <c r="H27" s="48"/>
      <c r="I27" s="37"/>
      <c r="J27" s="37"/>
      <c r="K27" s="114"/>
      <c r="L27" s="114"/>
      <c r="M27" s="57">
        <f t="shared" si="0"/>
        <v>0</v>
      </c>
      <c r="N27" s="367" t="str">
        <f t="shared" si="1"/>
        <v/>
      </c>
    </row>
    <row r="28" spans="1:14" ht="15.95" customHeight="1">
      <c r="A28" s="270">
        <v>5</v>
      </c>
      <c r="B28" s="114"/>
      <c r="C28" s="114"/>
      <c r="D28" s="114"/>
      <c r="E28" s="116"/>
      <c r="F28" s="115"/>
      <c r="G28" s="115"/>
      <c r="H28" s="48"/>
      <c r="I28" s="37"/>
      <c r="J28" s="37"/>
      <c r="K28" s="114"/>
      <c r="L28" s="114"/>
      <c r="M28" s="57">
        <f t="shared" si="0"/>
        <v>0</v>
      </c>
      <c r="N28" s="367" t="str">
        <f t="shared" si="1"/>
        <v/>
      </c>
    </row>
    <row r="29" spans="1:14" ht="15.95" customHeight="1">
      <c r="A29" s="270">
        <v>6</v>
      </c>
      <c r="B29" s="114"/>
      <c r="C29" s="114"/>
      <c r="D29" s="114"/>
      <c r="E29" s="116"/>
      <c r="F29" s="115"/>
      <c r="G29" s="115"/>
      <c r="H29" s="48"/>
      <c r="I29" s="37"/>
      <c r="J29" s="37"/>
      <c r="K29" s="114"/>
      <c r="L29" s="114"/>
      <c r="M29" s="57">
        <f t="shared" si="0"/>
        <v>0</v>
      </c>
      <c r="N29" s="367" t="str">
        <f t="shared" si="1"/>
        <v/>
      </c>
    </row>
    <row r="30" spans="1:14" ht="15.95" customHeight="1">
      <c r="A30" s="270">
        <v>7</v>
      </c>
      <c r="B30" s="114"/>
      <c r="C30" s="114"/>
      <c r="D30" s="114"/>
      <c r="E30" s="116"/>
      <c r="F30" s="115"/>
      <c r="G30" s="115"/>
      <c r="H30" s="48"/>
      <c r="I30" s="37"/>
      <c r="J30" s="37"/>
      <c r="K30" s="114"/>
      <c r="L30" s="114"/>
      <c r="M30" s="57">
        <f t="shared" si="0"/>
        <v>0</v>
      </c>
      <c r="N30" s="367" t="str">
        <f t="shared" si="1"/>
        <v/>
      </c>
    </row>
    <row r="31" spans="1:14" ht="15.95" customHeight="1">
      <c r="A31" s="270">
        <v>8</v>
      </c>
      <c r="B31" s="114"/>
      <c r="C31" s="114"/>
      <c r="D31" s="114"/>
      <c r="E31" s="116"/>
      <c r="F31" s="115"/>
      <c r="G31" s="115"/>
      <c r="H31" s="48"/>
      <c r="I31" s="37"/>
      <c r="J31" s="37"/>
      <c r="K31" s="114"/>
      <c r="L31" s="114"/>
      <c r="M31" s="57">
        <f t="shared" si="0"/>
        <v>0</v>
      </c>
      <c r="N31" s="367" t="str">
        <f t="shared" si="1"/>
        <v/>
      </c>
    </row>
    <row r="32" spans="1:14" ht="15.95" customHeight="1">
      <c r="A32" s="270">
        <v>9</v>
      </c>
      <c r="B32" s="114"/>
      <c r="C32" s="114"/>
      <c r="D32" s="114"/>
      <c r="E32" s="116"/>
      <c r="F32" s="115"/>
      <c r="G32" s="115"/>
      <c r="H32" s="48"/>
      <c r="I32" s="37"/>
      <c r="J32" s="37"/>
      <c r="K32" s="114"/>
      <c r="L32" s="114"/>
      <c r="M32" s="57">
        <f t="shared" si="0"/>
        <v>0</v>
      </c>
      <c r="N32" s="367" t="str">
        <f t="shared" si="1"/>
        <v/>
      </c>
    </row>
    <row r="33" spans="1:14" ht="15.95" customHeight="1">
      <c r="A33" s="270">
        <v>10</v>
      </c>
      <c r="B33" s="114"/>
      <c r="C33" s="114"/>
      <c r="D33" s="114"/>
      <c r="E33" s="116"/>
      <c r="F33" s="115"/>
      <c r="G33" s="115"/>
      <c r="H33" s="48"/>
      <c r="I33" s="37"/>
      <c r="J33" s="37"/>
      <c r="K33" s="114"/>
      <c r="L33" s="114"/>
      <c r="M33" s="57">
        <f t="shared" si="0"/>
        <v>0</v>
      </c>
      <c r="N33" s="367" t="str">
        <f t="shared" si="1"/>
        <v/>
      </c>
    </row>
    <row r="34" spans="1:14" ht="15.95" customHeight="1">
      <c r="A34" s="270">
        <v>11</v>
      </c>
      <c r="B34" s="114"/>
      <c r="C34" s="114"/>
      <c r="D34" s="114"/>
      <c r="E34" s="116"/>
      <c r="F34" s="115"/>
      <c r="G34" s="115"/>
      <c r="H34" s="48"/>
      <c r="I34" s="37"/>
      <c r="J34" s="37"/>
      <c r="K34" s="114"/>
      <c r="L34" s="114"/>
      <c r="M34" s="57">
        <f t="shared" si="0"/>
        <v>0</v>
      </c>
      <c r="N34" s="367" t="str">
        <f t="shared" si="1"/>
        <v/>
      </c>
    </row>
    <row r="35" spans="1:14" ht="15.95" customHeight="1">
      <c r="A35" s="270">
        <v>12</v>
      </c>
      <c r="B35" s="114"/>
      <c r="C35" s="114"/>
      <c r="D35" s="114"/>
      <c r="E35" s="116"/>
      <c r="F35" s="115"/>
      <c r="G35" s="115"/>
      <c r="H35" s="48"/>
      <c r="I35" s="37"/>
      <c r="J35" s="37"/>
      <c r="K35" s="114"/>
      <c r="L35" s="114"/>
      <c r="M35" s="57">
        <f t="shared" si="0"/>
        <v>0</v>
      </c>
      <c r="N35" s="367" t="str">
        <f t="shared" si="1"/>
        <v/>
      </c>
    </row>
    <row r="36" spans="1:14" ht="15.95" customHeight="1">
      <c r="A36" s="270">
        <v>13</v>
      </c>
      <c r="B36" s="114"/>
      <c r="C36" s="114"/>
      <c r="D36" s="114"/>
      <c r="E36" s="116"/>
      <c r="F36" s="115"/>
      <c r="G36" s="115"/>
      <c r="H36" s="48"/>
      <c r="I36" s="37"/>
      <c r="J36" s="37"/>
      <c r="K36" s="114"/>
      <c r="L36" s="114"/>
      <c r="M36" s="57">
        <f t="shared" si="0"/>
        <v>0</v>
      </c>
      <c r="N36" s="367" t="str">
        <f t="shared" si="1"/>
        <v/>
      </c>
    </row>
    <row r="37" spans="1:14" ht="15.95" customHeight="1">
      <c r="A37" s="270">
        <v>14</v>
      </c>
      <c r="B37" s="114"/>
      <c r="C37" s="114"/>
      <c r="D37" s="114"/>
      <c r="E37" s="116"/>
      <c r="F37" s="115"/>
      <c r="G37" s="115"/>
      <c r="H37" s="48"/>
      <c r="I37" s="37"/>
      <c r="J37" s="37"/>
      <c r="K37" s="114"/>
      <c r="L37" s="114"/>
      <c r="M37" s="57">
        <f t="shared" si="0"/>
        <v>0</v>
      </c>
      <c r="N37" s="367" t="str">
        <f t="shared" si="1"/>
        <v/>
      </c>
    </row>
    <row r="38" spans="1:14" ht="15.95" customHeight="1">
      <c r="A38" s="270">
        <v>15</v>
      </c>
      <c r="B38" s="114"/>
      <c r="C38" s="114"/>
      <c r="D38" s="114"/>
      <c r="E38" s="116"/>
      <c r="F38" s="115"/>
      <c r="G38" s="115"/>
      <c r="H38" s="48"/>
      <c r="I38" s="37"/>
      <c r="J38" s="37"/>
      <c r="K38" s="114"/>
      <c r="L38" s="114"/>
      <c r="M38" s="57">
        <f t="shared" si="0"/>
        <v>0</v>
      </c>
      <c r="N38" s="367" t="str">
        <f t="shared" si="1"/>
        <v/>
      </c>
    </row>
    <row r="39" spans="1:14" ht="15.95" customHeight="1">
      <c r="A39" s="9"/>
      <c r="B39" s="53"/>
      <c r="C39" s="53"/>
      <c r="D39" s="53"/>
      <c r="E39" s="53"/>
      <c r="F39" s="53"/>
      <c r="G39" s="53"/>
      <c r="H39" s="53"/>
      <c r="I39" s="53"/>
      <c r="J39" s="53"/>
      <c r="K39" s="51"/>
      <c r="L39" s="274" t="s">
        <v>16</v>
      </c>
      <c r="M39" s="57">
        <f>SUM(M24:M38)</f>
        <v>0</v>
      </c>
    </row>
    <row r="40" spans="1:14" ht="15.95" customHeight="1">
      <c r="A40" s="9"/>
      <c r="B40" s="53"/>
      <c r="C40" s="53"/>
      <c r="D40" s="53"/>
      <c r="E40" s="53"/>
      <c r="F40" s="53"/>
      <c r="G40" s="53"/>
      <c r="H40" s="53"/>
      <c r="I40" s="53"/>
      <c r="J40" s="53"/>
      <c r="K40" s="493" t="s">
        <v>531</v>
      </c>
      <c r="L40" s="494"/>
      <c r="M40" s="57">
        <f>M39+シート③!N38</f>
        <v>0</v>
      </c>
    </row>
    <row r="41" spans="1:14" ht="18" customHeight="1">
      <c r="A41" s="58" t="s">
        <v>1204</v>
      </c>
      <c r="C41" s="9"/>
      <c r="D41" s="9"/>
      <c r="E41" s="9"/>
      <c r="F41" s="9"/>
      <c r="G41" s="9"/>
      <c r="H41" s="9"/>
      <c r="I41" s="9"/>
      <c r="J41" s="9"/>
      <c r="K41" s="9"/>
      <c r="L41" s="9"/>
      <c r="M41" s="9"/>
    </row>
    <row r="42" spans="1:14" ht="31.5" customHeight="1">
      <c r="A42" s="489"/>
      <c r="B42" s="482" t="s">
        <v>525</v>
      </c>
      <c r="C42" s="483"/>
      <c r="D42" s="483"/>
      <c r="E42" s="484"/>
      <c r="F42" s="490" t="s">
        <v>526</v>
      </c>
      <c r="G42" s="495"/>
      <c r="H42" s="265" t="s">
        <v>532</v>
      </c>
      <c r="I42" s="474" t="s">
        <v>984</v>
      </c>
      <c r="J42" s="474" t="s">
        <v>970</v>
      </c>
      <c r="K42" s="490" t="s">
        <v>533</v>
      </c>
      <c r="L42" s="484"/>
      <c r="M42" s="491" t="s">
        <v>1184</v>
      </c>
      <c r="N42" s="473" t="s">
        <v>1153</v>
      </c>
    </row>
    <row r="43" spans="1:14" ht="18" customHeight="1">
      <c r="A43" s="489"/>
      <c r="B43" s="265" t="s">
        <v>529</v>
      </c>
      <c r="C43" s="265" t="s">
        <v>530</v>
      </c>
      <c r="D43" s="265" t="s">
        <v>157</v>
      </c>
      <c r="E43" s="267" t="s">
        <v>989</v>
      </c>
      <c r="F43" s="265" t="s">
        <v>2</v>
      </c>
      <c r="G43" s="265" t="s">
        <v>1</v>
      </c>
      <c r="H43" s="268" t="s">
        <v>1179</v>
      </c>
      <c r="I43" s="474"/>
      <c r="J43" s="489"/>
      <c r="K43" s="269"/>
      <c r="L43" s="269" t="s">
        <v>3</v>
      </c>
      <c r="M43" s="492"/>
      <c r="N43" s="473"/>
    </row>
    <row r="44" spans="1:14" ht="15.95" customHeight="1">
      <c r="A44" s="270">
        <v>1</v>
      </c>
      <c r="B44" s="114"/>
      <c r="C44" s="114"/>
      <c r="D44" s="114"/>
      <c r="E44" s="114"/>
      <c r="F44" s="115"/>
      <c r="G44" s="115"/>
      <c r="H44" s="48"/>
      <c r="I44" s="37"/>
      <c r="J44" s="37"/>
      <c r="K44" s="114"/>
      <c r="L44" s="114"/>
      <c r="M44" s="56">
        <f t="shared" ref="M44:M58" si="2">ROUNDDOWN(H44*I44*J44,0)</f>
        <v>0</v>
      </c>
      <c r="N44" s="367" t="str">
        <f t="shared" ref="N44:N58" si="3">IF(OR(F44="",G44=""),"",_xlfn.DAYS(G44, F44)+1)</f>
        <v/>
      </c>
    </row>
    <row r="45" spans="1:14" ht="15.95" customHeight="1">
      <c r="A45" s="270">
        <v>2</v>
      </c>
      <c r="B45" s="114"/>
      <c r="C45" s="114"/>
      <c r="D45" s="114"/>
      <c r="E45" s="116"/>
      <c r="F45" s="115"/>
      <c r="G45" s="115"/>
      <c r="H45" s="48"/>
      <c r="I45" s="37"/>
      <c r="J45" s="37"/>
      <c r="K45" s="114"/>
      <c r="L45" s="114"/>
      <c r="M45" s="57">
        <f t="shared" si="2"/>
        <v>0</v>
      </c>
      <c r="N45" s="367" t="str">
        <f t="shared" si="3"/>
        <v/>
      </c>
    </row>
    <row r="46" spans="1:14" ht="15.95" customHeight="1">
      <c r="A46" s="270">
        <v>3</v>
      </c>
      <c r="B46" s="114"/>
      <c r="C46" s="114"/>
      <c r="D46" s="114"/>
      <c r="E46" s="116"/>
      <c r="F46" s="115"/>
      <c r="G46" s="115"/>
      <c r="H46" s="48"/>
      <c r="I46" s="37"/>
      <c r="J46" s="37"/>
      <c r="K46" s="114"/>
      <c r="L46" s="114"/>
      <c r="M46" s="57">
        <f t="shared" si="2"/>
        <v>0</v>
      </c>
      <c r="N46" s="367" t="str">
        <f t="shared" si="3"/>
        <v/>
      </c>
    </row>
    <row r="47" spans="1:14" ht="15.95" customHeight="1">
      <c r="A47" s="270">
        <v>4</v>
      </c>
      <c r="B47" s="114"/>
      <c r="C47" s="114"/>
      <c r="D47" s="114"/>
      <c r="E47" s="116"/>
      <c r="F47" s="115"/>
      <c r="G47" s="115"/>
      <c r="H47" s="48"/>
      <c r="I47" s="37"/>
      <c r="J47" s="37"/>
      <c r="K47" s="114"/>
      <c r="L47" s="114"/>
      <c r="M47" s="57">
        <f t="shared" si="2"/>
        <v>0</v>
      </c>
      <c r="N47" s="367" t="str">
        <f t="shared" si="3"/>
        <v/>
      </c>
    </row>
    <row r="48" spans="1:14" ht="15.95" customHeight="1">
      <c r="A48" s="270">
        <v>5</v>
      </c>
      <c r="B48" s="114"/>
      <c r="C48" s="114"/>
      <c r="D48" s="114"/>
      <c r="E48" s="116"/>
      <c r="F48" s="115"/>
      <c r="G48" s="115"/>
      <c r="H48" s="48"/>
      <c r="I48" s="37"/>
      <c r="J48" s="37"/>
      <c r="K48" s="114"/>
      <c r="L48" s="114"/>
      <c r="M48" s="57">
        <f t="shared" si="2"/>
        <v>0</v>
      </c>
      <c r="N48" s="367" t="str">
        <f t="shared" si="3"/>
        <v/>
      </c>
    </row>
    <row r="49" spans="1:14" ht="15.95" customHeight="1">
      <c r="A49" s="270">
        <v>6</v>
      </c>
      <c r="B49" s="114"/>
      <c r="C49" s="114"/>
      <c r="D49" s="114"/>
      <c r="E49" s="116"/>
      <c r="F49" s="115"/>
      <c r="G49" s="115"/>
      <c r="H49" s="48"/>
      <c r="I49" s="37"/>
      <c r="J49" s="37"/>
      <c r="K49" s="114"/>
      <c r="L49" s="114"/>
      <c r="M49" s="57">
        <f t="shared" si="2"/>
        <v>0</v>
      </c>
      <c r="N49" s="367" t="str">
        <f t="shared" si="3"/>
        <v/>
      </c>
    </row>
    <row r="50" spans="1:14" ht="15.95" customHeight="1">
      <c r="A50" s="270">
        <v>7</v>
      </c>
      <c r="B50" s="114"/>
      <c r="C50" s="114"/>
      <c r="D50" s="114"/>
      <c r="E50" s="116"/>
      <c r="F50" s="115"/>
      <c r="G50" s="115"/>
      <c r="H50" s="48"/>
      <c r="I50" s="37"/>
      <c r="J50" s="37"/>
      <c r="K50" s="114"/>
      <c r="L50" s="114"/>
      <c r="M50" s="57">
        <f t="shared" si="2"/>
        <v>0</v>
      </c>
      <c r="N50" s="367" t="str">
        <f t="shared" si="3"/>
        <v/>
      </c>
    </row>
    <row r="51" spans="1:14" ht="15.95" customHeight="1">
      <c r="A51" s="270">
        <v>8</v>
      </c>
      <c r="B51" s="114"/>
      <c r="C51" s="114"/>
      <c r="D51" s="114"/>
      <c r="E51" s="116"/>
      <c r="F51" s="115"/>
      <c r="G51" s="115"/>
      <c r="H51" s="48"/>
      <c r="I51" s="37"/>
      <c r="J51" s="37"/>
      <c r="K51" s="114"/>
      <c r="L51" s="114"/>
      <c r="M51" s="57">
        <f t="shared" si="2"/>
        <v>0</v>
      </c>
      <c r="N51" s="367" t="str">
        <f t="shared" si="3"/>
        <v/>
      </c>
    </row>
    <row r="52" spans="1:14" ht="15.95" customHeight="1">
      <c r="A52" s="270">
        <v>9</v>
      </c>
      <c r="B52" s="114"/>
      <c r="C52" s="114"/>
      <c r="D52" s="114"/>
      <c r="E52" s="116"/>
      <c r="F52" s="115"/>
      <c r="G52" s="115"/>
      <c r="H52" s="48"/>
      <c r="I52" s="37"/>
      <c r="J52" s="37"/>
      <c r="K52" s="114"/>
      <c r="L52" s="114"/>
      <c r="M52" s="57">
        <f t="shared" si="2"/>
        <v>0</v>
      </c>
      <c r="N52" s="367" t="str">
        <f t="shared" si="3"/>
        <v/>
      </c>
    </row>
    <row r="53" spans="1:14" ht="15.95" customHeight="1">
      <c r="A53" s="270">
        <v>10</v>
      </c>
      <c r="B53" s="114"/>
      <c r="C53" s="114"/>
      <c r="D53" s="114"/>
      <c r="E53" s="116"/>
      <c r="F53" s="115"/>
      <c r="G53" s="115"/>
      <c r="H53" s="48"/>
      <c r="I53" s="37"/>
      <c r="J53" s="37"/>
      <c r="K53" s="114"/>
      <c r="L53" s="114"/>
      <c r="M53" s="57">
        <f t="shared" si="2"/>
        <v>0</v>
      </c>
      <c r="N53" s="367" t="str">
        <f t="shared" si="3"/>
        <v/>
      </c>
    </row>
    <row r="54" spans="1:14" ht="15.95" customHeight="1">
      <c r="A54" s="270">
        <v>11</v>
      </c>
      <c r="B54" s="114"/>
      <c r="C54" s="114"/>
      <c r="D54" s="114"/>
      <c r="E54" s="116"/>
      <c r="F54" s="115"/>
      <c r="G54" s="115"/>
      <c r="H54" s="48"/>
      <c r="I54" s="37"/>
      <c r="J54" s="37"/>
      <c r="K54" s="114"/>
      <c r="L54" s="114"/>
      <c r="M54" s="57">
        <f t="shared" si="2"/>
        <v>0</v>
      </c>
      <c r="N54" s="367" t="str">
        <f t="shared" si="3"/>
        <v/>
      </c>
    </row>
    <row r="55" spans="1:14" ht="15.95" customHeight="1">
      <c r="A55" s="270">
        <v>12</v>
      </c>
      <c r="B55" s="114"/>
      <c r="C55" s="114"/>
      <c r="D55" s="114"/>
      <c r="E55" s="116"/>
      <c r="F55" s="115"/>
      <c r="G55" s="115"/>
      <c r="H55" s="48"/>
      <c r="I55" s="37"/>
      <c r="J55" s="37"/>
      <c r="K55" s="114"/>
      <c r="L55" s="114"/>
      <c r="M55" s="57">
        <f t="shared" si="2"/>
        <v>0</v>
      </c>
      <c r="N55" s="367" t="str">
        <f t="shared" si="3"/>
        <v/>
      </c>
    </row>
    <row r="56" spans="1:14" ht="15.95" customHeight="1">
      <c r="A56" s="270">
        <v>13</v>
      </c>
      <c r="B56" s="114"/>
      <c r="C56" s="114"/>
      <c r="D56" s="114"/>
      <c r="E56" s="116"/>
      <c r="F56" s="115"/>
      <c r="G56" s="115"/>
      <c r="H56" s="48"/>
      <c r="I56" s="37"/>
      <c r="J56" s="37"/>
      <c r="K56" s="114"/>
      <c r="L56" s="114"/>
      <c r="M56" s="57">
        <f t="shared" si="2"/>
        <v>0</v>
      </c>
      <c r="N56" s="367" t="str">
        <f t="shared" si="3"/>
        <v/>
      </c>
    </row>
    <row r="57" spans="1:14" ht="15.95" customHeight="1">
      <c r="A57" s="270">
        <v>14</v>
      </c>
      <c r="B57" s="114"/>
      <c r="C57" s="114"/>
      <c r="D57" s="114"/>
      <c r="E57" s="116"/>
      <c r="F57" s="115"/>
      <c r="G57" s="115"/>
      <c r="H57" s="48"/>
      <c r="I57" s="37"/>
      <c r="J57" s="37"/>
      <c r="K57" s="114"/>
      <c r="L57" s="114"/>
      <c r="M57" s="57">
        <f t="shared" si="2"/>
        <v>0</v>
      </c>
      <c r="N57" s="367" t="str">
        <f t="shared" si="3"/>
        <v/>
      </c>
    </row>
    <row r="58" spans="1:14" ht="15.95" customHeight="1">
      <c r="A58" s="270">
        <v>15</v>
      </c>
      <c r="B58" s="114"/>
      <c r="C58" s="114"/>
      <c r="D58" s="114"/>
      <c r="E58" s="116"/>
      <c r="F58" s="115"/>
      <c r="G58" s="115"/>
      <c r="H58" s="48"/>
      <c r="I58" s="37"/>
      <c r="J58" s="37"/>
      <c r="K58" s="114"/>
      <c r="L58" s="114"/>
      <c r="M58" s="57">
        <f t="shared" si="2"/>
        <v>0</v>
      </c>
      <c r="N58" s="367" t="str">
        <f t="shared" si="3"/>
        <v/>
      </c>
    </row>
    <row r="59" spans="1:14" ht="15.95" customHeight="1">
      <c r="B59" s="123"/>
      <c r="C59" s="123"/>
      <c r="D59" s="123"/>
      <c r="E59" s="123"/>
      <c r="F59" s="123"/>
      <c r="G59" s="123"/>
      <c r="H59" s="53"/>
      <c r="I59" s="53"/>
      <c r="J59" s="53"/>
      <c r="K59" s="51"/>
      <c r="L59" s="274" t="s">
        <v>16</v>
      </c>
      <c r="M59" s="57">
        <f>SUM(M44:M58)</f>
        <v>0</v>
      </c>
    </row>
    <row r="60" spans="1:14" ht="15.95" customHeight="1">
      <c r="B60" s="123"/>
      <c r="C60" s="123"/>
      <c r="D60" s="123"/>
      <c r="E60" s="123"/>
      <c r="F60" s="123"/>
      <c r="G60" s="123"/>
      <c r="H60" s="53"/>
      <c r="I60" s="53"/>
      <c r="J60" s="53"/>
      <c r="K60" s="493" t="s">
        <v>531</v>
      </c>
      <c r="L60" s="494"/>
      <c r="M60" s="57">
        <f>M59+シート③!N57</f>
        <v>0</v>
      </c>
    </row>
    <row r="61" spans="1:14" ht="18" customHeight="1"/>
    <row r="62" spans="1:14" ht="18" customHeight="1"/>
  </sheetData>
  <sheetProtection algorithmName="SHA-512" hashValue="uY+aK0BZFVl7McgF3kcmwJhsYoRHMFeGLJPTQTrLZHo1IfhjCIy/MX/d6d2IvGyzmoFV2+UOpf5D1Pxr11z1sg==" saltValue="PxqyDwmnrmGYdyE1Eek7og==" spinCount="100000" sheet="1" objects="1" scenarios="1" selectLockedCells="1"/>
  <mergeCells count="36">
    <mergeCell ref="I42:I43"/>
    <mergeCell ref="A42:A43"/>
    <mergeCell ref="K60:L60"/>
    <mergeCell ref="M22:M23"/>
    <mergeCell ref="K40:L40"/>
    <mergeCell ref="B42:E42"/>
    <mergeCell ref="F42:G42"/>
    <mergeCell ref="J42:J43"/>
    <mergeCell ref="K42:L42"/>
    <mergeCell ref="M42:M43"/>
    <mergeCell ref="B22:E22"/>
    <mergeCell ref="F22:G22"/>
    <mergeCell ref="J22:J23"/>
    <mergeCell ref="K22:L22"/>
    <mergeCell ref="I22:I23"/>
    <mergeCell ref="J14:J15"/>
    <mergeCell ref="K14:L14"/>
    <mergeCell ref="M14:M15"/>
    <mergeCell ref="K20:L20"/>
    <mergeCell ref="I14:I15"/>
    <mergeCell ref="N14:N15"/>
    <mergeCell ref="N22:N23"/>
    <mergeCell ref="N42:N43"/>
    <mergeCell ref="F14:G14"/>
    <mergeCell ref="B3:C3"/>
    <mergeCell ref="D3:E3"/>
    <mergeCell ref="B4:C4"/>
    <mergeCell ref="D4:E4"/>
    <mergeCell ref="B5:C5"/>
    <mergeCell ref="D5:E5"/>
    <mergeCell ref="B6:C6"/>
    <mergeCell ref="D6:E6"/>
    <mergeCell ref="B7:C7"/>
    <mergeCell ref="D7:E7"/>
    <mergeCell ref="B14:E14"/>
    <mergeCell ref="B8:C9"/>
  </mergeCells>
  <phoneticPr fontId="4"/>
  <conditionalFormatting sqref="B16:L18 B24:L38 B44:L58">
    <cfRule type="expression" dxfId="96" priority="7">
      <formula>B16&lt;&gt;""</formula>
    </cfRule>
  </conditionalFormatting>
  <conditionalFormatting sqref="F16:F18 F24:F38 F44:F58">
    <cfRule type="expression" dxfId="95" priority="4">
      <formula>AND($D$9&lt;&gt;"",F16&lt;&gt;"",(F16-$D$9)&lt;0)</formula>
    </cfRule>
  </conditionalFormatting>
  <conditionalFormatting sqref="F16:G18 F24:G38 F44:G58">
    <cfRule type="expression" dxfId="94" priority="5">
      <formula>AND($F16&lt;&gt;"",$G16&lt;&gt;"",($G16-$F16)&lt;0)</formula>
    </cfRule>
    <cfRule type="expression" dxfId="93" priority="6">
      <formula>AND($D$7&lt;&gt;"",F16&lt;&gt;"",(F16-$D$7)&lt;0)</formula>
    </cfRule>
  </conditionalFormatting>
  <conditionalFormatting sqref="G16:G18 G24:G38 G44:G58">
    <cfRule type="expression" dxfId="92" priority="1">
      <formula>AND(G16&lt;&gt;"",G16&gt;DATE(2027,2,28))</formula>
    </cfRule>
    <cfRule type="expression" dxfId="91" priority="2">
      <formula>AND($E$9&lt;&gt;"",$G$16&lt;&gt;"",(G16-$E$9)&gt;0)</formula>
    </cfRule>
  </conditionalFormatting>
  <dataValidations xWindow="1414" yWindow="680" count="5">
    <dataValidation type="list" allowBlank="1" showInputMessage="1" showErrorMessage="1" sqref="K16:K18 K24:K38 K44:K58" xr:uid="{00000000-0002-0000-0400-000000000000}">
      <formula1>"源泉徴収票,賃金台帳,税務申告書の該当部分・BIMに係る受託業務の契約書・請求書,派遣契約書・請求書"</formula1>
    </dataValidation>
    <dataValidation type="date" operator="greaterThanOrEqual" allowBlank="1" showInputMessage="1" showErrorMessage="1" error="日付を入力して下さい。_x000a_&quot;2023/1/1&quot;の様にご入力下さい。" sqref="F24:G38 F16:G18 F44:G58" xr:uid="{00000000-0002-0000-0400-000001000000}">
      <formula1>1</formula1>
    </dataValidation>
    <dataValidation allowBlank="1" showInputMessage="1" showErrorMessage="1" prompt="左記のプロジェクト従事期間中に支出された給与を記載_x000a_※1年間の支給総額ではありません。" sqref="H16 H24 H44" xr:uid="{9F97DD43-B89B-4E76-8090-66135BEB565A}"/>
    <dataValidation allowBlank="1" showInputMessage="1" showErrorMessage="1" prompt="他の事業も担当している場合は、当プロジェクトの従事割合を記載" sqref="I16 I24 I44" xr:uid="{310B11FB-6E39-4468-88CC-C16E512E2CEC}"/>
    <dataValidation allowBlank="1" showInputMessage="1" showErrorMessage="1" prompt="本プロジェクトに係わる業務の内、補助対象となる業務の割合を記載" sqref="J16 J24 J44" xr:uid="{E6DC5390-1834-4F61-89B5-F6C4BE09251B}"/>
  </dataValidations>
  <pageMargins left="0.70866141732283472" right="0.70866141732283472" top="0.55118110236220474" bottom="0.55118110236220474" header="0.31496062992125984" footer="0.31496062992125984"/>
  <pageSetup paperSize="8" scale="69" orientation="landscape"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7</xdr:col>
                    <xdr:colOff>1819275</xdr:colOff>
                    <xdr:row>7</xdr:row>
                    <xdr:rowOff>47625</xdr:rowOff>
                  </from>
                  <to>
                    <xdr:col>8</xdr:col>
                    <xdr:colOff>295275</xdr:colOff>
                    <xdr:row>8</xdr:row>
                    <xdr:rowOff>85725</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7</xdr:col>
                    <xdr:colOff>1819275</xdr:colOff>
                    <xdr:row>6</xdr:row>
                    <xdr:rowOff>47625</xdr:rowOff>
                  </from>
                  <to>
                    <xdr:col>8</xdr:col>
                    <xdr:colOff>180975</xdr:colOff>
                    <xdr:row>7</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Q63"/>
  <sheetViews>
    <sheetView showGridLines="0" zoomScaleNormal="100" zoomScaleSheetLayoutView="100" workbookViewId="0">
      <selection activeCell="B16" sqref="B16"/>
    </sheetView>
  </sheetViews>
  <sheetFormatPr defaultColWidth="9" defaultRowHeight="15" customHeight="1"/>
  <cols>
    <col min="1" max="1" width="4" style="13" customWidth="1"/>
    <col min="2" max="3" width="25.625" style="13" customWidth="1"/>
    <col min="4" max="8" width="12.125" style="13" customWidth="1"/>
    <col min="9" max="11" width="19.625" style="13" customWidth="1"/>
    <col min="12" max="12" width="18.25" style="13" customWidth="1"/>
    <col min="13" max="13" width="16.625" style="13" customWidth="1"/>
    <col min="14" max="14" width="18.25" style="13" customWidth="1"/>
    <col min="15" max="15" width="7.375" style="364" customWidth="1"/>
    <col min="16" max="16" width="7.375" style="13" customWidth="1"/>
    <col min="17" max="17" width="12" style="13" hidden="1" customWidth="1"/>
    <col min="18" max="19" width="12" style="13" customWidth="1"/>
    <col min="20" max="20" width="15.25" style="13" customWidth="1"/>
    <col min="21" max="21" width="18.125" style="13" bestFit="1" customWidth="1"/>
    <col min="22" max="23" width="21" style="13" bestFit="1" customWidth="1"/>
    <col min="24" max="25" width="16.625" style="13" customWidth="1"/>
    <col min="26" max="26" width="10.625" style="13" customWidth="1"/>
    <col min="27" max="16384" width="9" style="13"/>
  </cols>
  <sheetData>
    <row r="1" spans="1:17" ht="27.75" customHeight="1">
      <c r="A1" s="18"/>
      <c r="B1" s="246" t="s">
        <v>1156</v>
      </c>
      <c r="C1" s="18"/>
      <c r="D1" s="18"/>
      <c r="E1" s="18"/>
      <c r="F1" s="18"/>
      <c r="G1" s="18"/>
      <c r="H1" s="18"/>
      <c r="I1" s="18"/>
      <c r="J1" s="18"/>
      <c r="K1" s="18"/>
      <c r="L1" s="18"/>
      <c r="M1" s="18"/>
      <c r="N1" s="121"/>
    </row>
    <row r="2" spans="1:17" ht="18" customHeight="1" thickBot="1">
      <c r="A2" s="18"/>
      <c r="B2" s="17"/>
      <c r="C2" s="18"/>
      <c r="D2" s="18"/>
      <c r="E2" s="18"/>
      <c r="F2" s="18"/>
      <c r="G2" s="18"/>
      <c r="H2" s="18"/>
      <c r="I2" s="18"/>
      <c r="J2" s="18"/>
      <c r="K2" s="18"/>
      <c r="L2" s="18"/>
      <c r="M2" s="18"/>
      <c r="N2" s="28" t="s">
        <v>174</v>
      </c>
    </row>
    <row r="3" spans="1:17" ht="18" customHeight="1" thickBot="1">
      <c r="A3" s="18"/>
      <c r="B3" s="475" t="s">
        <v>15</v>
      </c>
      <c r="C3" s="503"/>
      <c r="D3" s="499" t="str">
        <f>IF(シート①!D3="","",シート①!D3)</f>
        <v/>
      </c>
      <c r="E3" s="499"/>
      <c r="F3" s="499"/>
      <c r="G3" s="499"/>
      <c r="H3" s="18"/>
      <c r="I3" s="18"/>
      <c r="J3" s="18"/>
      <c r="K3" s="18"/>
      <c r="L3" s="18"/>
      <c r="M3" s="18"/>
      <c r="N3" s="345"/>
    </row>
    <row r="4" spans="1:17" ht="18" customHeight="1">
      <c r="A4" s="18"/>
      <c r="B4" s="475" t="s">
        <v>14</v>
      </c>
      <c r="C4" s="503"/>
      <c r="D4" s="500" t="str">
        <f>IF(シート①!D4="","",シート①!D4)</f>
        <v>交付申請では記載しません。</v>
      </c>
      <c r="E4" s="500"/>
      <c r="F4" s="500"/>
      <c r="G4" s="500"/>
      <c r="H4" s="18"/>
      <c r="I4" s="18"/>
      <c r="J4" s="18"/>
      <c r="K4" s="18"/>
      <c r="L4" s="18"/>
      <c r="M4" s="18"/>
    </row>
    <row r="5" spans="1:17" ht="18" customHeight="1">
      <c r="A5" s="18"/>
      <c r="B5" s="475" t="s">
        <v>168</v>
      </c>
      <c r="C5" s="503"/>
      <c r="D5" s="499" t="str">
        <f>IF(シート①!D5="","",シート①!D5)</f>
        <v/>
      </c>
      <c r="E5" s="499"/>
      <c r="F5" s="499"/>
      <c r="G5" s="499"/>
      <c r="H5" s="18"/>
      <c r="I5" s="18"/>
      <c r="J5" s="18"/>
      <c r="K5" s="18"/>
      <c r="L5" s="18"/>
      <c r="M5" s="18"/>
    </row>
    <row r="6" spans="1:17" ht="18" customHeight="1">
      <c r="A6" s="18"/>
      <c r="B6" s="475" t="s">
        <v>170</v>
      </c>
      <c r="C6" s="503"/>
      <c r="D6" s="500" t="str">
        <f>IF(シート①!D6="","",シート①!D6)</f>
        <v>交付申請では記載しません。</v>
      </c>
      <c r="E6" s="500"/>
      <c r="F6" s="500"/>
      <c r="G6" s="500"/>
      <c r="H6" s="18"/>
      <c r="I6" s="18"/>
      <c r="J6" s="18"/>
      <c r="K6" s="18"/>
      <c r="L6" s="18"/>
      <c r="M6" s="18"/>
    </row>
    <row r="7" spans="1:17" ht="18" customHeight="1">
      <c r="A7" s="18"/>
      <c r="B7" s="503" t="s">
        <v>1046</v>
      </c>
      <c r="C7" s="504"/>
      <c r="D7" s="501" t="str">
        <f>IF(シート①!D7="","",シート①!D7)</f>
        <v/>
      </c>
      <c r="E7" s="501"/>
      <c r="F7" s="501"/>
      <c r="G7" s="501"/>
      <c r="H7" s="18"/>
      <c r="I7" s="18"/>
      <c r="J7" s="18"/>
      <c r="K7" s="18"/>
      <c r="L7" s="18"/>
      <c r="M7" s="18"/>
      <c r="Q7" s="340" t="b">
        <v>0</v>
      </c>
    </row>
    <row r="8" spans="1:17" ht="18" customHeight="1">
      <c r="A8" s="18"/>
      <c r="B8" s="485" t="s">
        <v>969</v>
      </c>
      <c r="C8" s="506"/>
      <c r="D8" s="502" t="s">
        <v>2</v>
      </c>
      <c r="E8" s="502"/>
      <c r="F8" s="428" t="s">
        <v>1042</v>
      </c>
      <c r="G8" s="428"/>
      <c r="H8" s="18"/>
      <c r="I8" s="18"/>
      <c r="J8" s="18"/>
      <c r="K8" s="18"/>
      <c r="L8" s="18"/>
      <c r="M8" s="18"/>
      <c r="Q8" s="340" t="b">
        <v>0</v>
      </c>
    </row>
    <row r="9" spans="1:17" ht="18" customHeight="1">
      <c r="A9" s="18"/>
      <c r="B9" s="487"/>
      <c r="C9" s="507"/>
      <c r="D9" s="501" t="str">
        <f>IF(シート①!D9="","",シート①!D9)</f>
        <v/>
      </c>
      <c r="E9" s="501"/>
      <c r="F9" s="501" t="str">
        <f>IF(シート①!E9="","",シート①!E9)</f>
        <v/>
      </c>
      <c r="G9" s="501"/>
      <c r="H9" s="18"/>
      <c r="I9" s="18"/>
      <c r="J9" s="18"/>
      <c r="K9" s="18"/>
      <c r="L9" s="18"/>
      <c r="M9" s="18"/>
    </row>
    <row r="10" spans="1:17" ht="23.1" customHeight="1">
      <c r="A10" s="18"/>
      <c r="B10" s="18"/>
      <c r="C10" s="18"/>
      <c r="D10" s="18"/>
      <c r="E10" s="349"/>
      <c r="F10" s="349"/>
      <c r="G10" s="18"/>
      <c r="H10" s="18"/>
      <c r="I10" s="18"/>
      <c r="J10" s="18"/>
      <c r="K10" s="18"/>
      <c r="L10" s="18"/>
      <c r="M10" s="18"/>
    </row>
    <row r="11" spans="1:17" ht="18" customHeight="1">
      <c r="A11" s="17" t="s">
        <v>1116</v>
      </c>
      <c r="C11" s="275"/>
      <c r="D11" s="275"/>
      <c r="E11" s="18"/>
      <c r="F11" s="18"/>
      <c r="G11" s="18"/>
      <c r="H11" s="18"/>
      <c r="I11" s="18"/>
      <c r="J11" s="18"/>
      <c r="K11" s="18"/>
      <c r="L11" s="18"/>
      <c r="M11" s="18"/>
    </row>
    <row r="12" spans="1:17" ht="25.5" customHeight="1">
      <c r="C12" s="276"/>
      <c r="D12" s="276"/>
      <c r="L12" s="508"/>
      <c r="M12" s="509"/>
      <c r="N12" s="511"/>
    </row>
    <row r="13" spans="1:17" s="9" customFormat="1" ht="18" customHeight="1">
      <c r="A13" s="58" t="s">
        <v>977</v>
      </c>
      <c r="L13" s="510"/>
      <c r="M13" s="510"/>
      <c r="N13" s="512"/>
      <c r="O13" s="368"/>
    </row>
    <row r="14" spans="1:17" ht="18" customHeight="1">
      <c r="A14" s="489"/>
      <c r="B14" s="490" t="s">
        <v>535</v>
      </c>
      <c r="C14" s="491" t="s">
        <v>536</v>
      </c>
      <c r="D14" s="491" t="s">
        <v>1165</v>
      </c>
      <c r="E14" s="474" t="s">
        <v>538</v>
      </c>
      <c r="F14" s="474"/>
      <c r="G14" s="482" t="s">
        <v>537</v>
      </c>
      <c r="H14" s="483"/>
      <c r="I14" s="491" t="s">
        <v>1177</v>
      </c>
      <c r="J14" s="474" t="s">
        <v>985</v>
      </c>
      <c r="K14" s="474" t="s">
        <v>971</v>
      </c>
      <c r="L14" s="490" t="s">
        <v>539</v>
      </c>
      <c r="M14" s="484"/>
      <c r="N14" s="491" t="s">
        <v>1184</v>
      </c>
      <c r="O14" s="496" t="s">
        <v>1193</v>
      </c>
      <c r="P14" s="498" t="s">
        <v>1153</v>
      </c>
    </row>
    <row r="15" spans="1:17" ht="18" customHeight="1">
      <c r="A15" s="489"/>
      <c r="B15" s="505"/>
      <c r="C15" s="492"/>
      <c r="D15" s="492"/>
      <c r="E15" s="265" t="s">
        <v>2</v>
      </c>
      <c r="F15" s="265" t="s">
        <v>1</v>
      </c>
      <c r="G15" s="265" t="s">
        <v>2</v>
      </c>
      <c r="H15" s="265" t="s">
        <v>1</v>
      </c>
      <c r="I15" s="492"/>
      <c r="J15" s="474"/>
      <c r="K15" s="489"/>
      <c r="L15" s="269"/>
      <c r="M15" s="269" t="s">
        <v>3</v>
      </c>
      <c r="N15" s="492"/>
      <c r="O15" s="497"/>
      <c r="P15" s="498"/>
    </row>
    <row r="16" spans="1:17" ht="15.95" customHeight="1">
      <c r="A16" s="270">
        <v>1</v>
      </c>
      <c r="B16" s="114"/>
      <c r="C16" s="114"/>
      <c r="D16" s="115"/>
      <c r="E16" s="60"/>
      <c r="F16" s="60"/>
      <c r="G16" s="60"/>
      <c r="H16" s="60"/>
      <c r="I16" s="43"/>
      <c r="J16" s="24"/>
      <c r="K16" s="24"/>
      <c r="L16" s="114"/>
      <c r="M16" s="114"/>
      <c r="N16" s="61">
        <f>ROUNDDOWN(I16*J16*K16,0)</f>
        <v>0</v>
      </c>
      <c r="O16" s="367" t="str">
        <f>IF(OR(E16="",F16=""),"",_xlfn.DAYS(F16, E16)+1)</f>
        <v/>
      </c>
      <c r="P16" s="365" t="str">
        <f>IF(OR(G16="",H16=""),"",_xlfn.DAYS(H16, G16)+1)</f>
        <v/>
      </c>
    </row>
    <row r="17" spans="1:16" ht="15.95" customHeight="1">
      <c r="A17" s="270">
        <v>2</v>
      </c>
      <c r="B17" s="59"/>
      <c r="C17" s="114"/>
      <c r="D17" s="115"/>
      <c r="E17" s="60"/>
      <c r="F17" s="60"/>
      <c r="G17" s="60"/>
      <c r="H17" s="60"/>
      <c r="I17" s="43"/>
      <c r="J17" s="24"/>
      <c r="K17" s="24"/>
      <c r="L17" s="114"/>
      <c r="M17" s="114"/>
      <c r="N17" s="61">
        <f>ROUNDDOWN(I17*J17*K17,0)</f>
        <v>0</v>
      </c>
      <c r="O17" s="367" t="str">
        <f t="shared" ref="O17:O18" si="0">IF(OR(E17="",F17=""),"",_xlfn.DAYS(F17, E17)+1)</f>
        <v/>
      </c>
      <c r="P17" s="365" t="str">
        <f t="shared" ref="P17:P18" si="1">IF(OR(G17="",H17=""),"",_xlfn.DAYS(H17, G17)+1)</f>
        <v/>
      </c>
    </row>
    <row r="18" spans="1:16" ht="15.95" customHeight="1">
      <c r="A18" s="270">
        <v>3</v>
      </c>
      <c r="B18" s="59"/>
      <c r="C18" s="114"/>
      <c r="D18" s="115"/>
      <c r="E18" s="60"/>
      <c r="F18" s="60"/>
      <c r="G18" s="60"/>
      <c r="H18" s="60"/>
      <c r="I18" s="43"/>
      <c r="J18" s="24"/>
      <c r="K18" s="24"/>
      <c r="L18" s="114"/>
      <c r="M18" s="114"/>
      <c r="N18" s="61">
        <f>ROUNDDOWN(I18*J18*K18,0)</f>
        <v>0</v>
      </c>
      <c r="O18" s="367" t="str">
        <f t="shared" si="0"/>
        <v/>
      </c>
      <c r="P18" s="365" t="str">
        <f t="shared" si="1"/>
        <v/>
      </c>
    </row>
    <row r="19" spans="1:16" ht="15.95" customHeight="1">
      <c r="A19" s="9"/>
      <c r="B19" s="51"/>
      <c r="C19" s="51"/>
      <c r="D19" s="51"/>
      <c r="E19" s="51"/>
      <c r="F19" s="51"/>
      <c r="G19" s="51"/>
      <c r="H19" s="51"/>
      <c r="I19" s="51"/>
      <c r="J19" s="51"/>
      <c r="K19" s="51"/>
      <c r="L19" s="51"/>
      <c r="M19" s="273" t="s">
        <v>992</v>
      </c>
      <c r="N19" s="61">
        <f>SUM(N16:N18)</f>
        <v>0</v>
      </c>
    </row>
    <row r="20" spans="1:16" ht="18" customHeight="1">
      <c r="A20" s="58" t="s">
        <v>978</v>
      </c>
      <c r="C20" s="62"/>
      <c r="D20" s="62"/>
      <c r="E20" s="62"/>
      <c r="F20" s="9"/>
      <c r="G20" s="9"/>
      <c r="H20" s="9"/>
      <c r="I20" s="9"/>
      <c r="J20" s="9"/>
      <c r="K20" s="9"/>
      <c r="L20" s="9"/>
      <c r="M20" s="9"/>
      <c r="N20" s="9"/>
      <c r="O20" s="368"/>
    </row>
    <row r="21" spans="1:16" ht="18" customHeight="1">
      <c r="A21" s="513"/>
      <c r="B21" s="490" t="s">
        <v>535</v>
      </c>
      <c r="C21" s="491" t="s">
        <v>536</v>
      </c>
      <c r="D21" s="491" t="s">
        <v>1165</v>
      </c>
      <c r="E21" s="474" t="s">
        <v>538</v>
      </c>
      <c r="F21" s="474"/>
      <c r="G21" s="482" t="s">
        <v>537</v>
      </c>
      <c r="H21" s="483"/>
      <c r="I21" s="491" t="s">
        <v>1177</v>
      </c>
      <c r="J21" s="474" t="s">
        <v>985</v>
      </c>
      <c r="K21" s="474" t="s">
        <v>971</v>
      </c>
      <c r="L21" s="490" t="s">
        <v>540</v>
      </c>
      <c r="M21" s="484"/>
      <c r="N21" s="491" t="s">
        <v>1184</v>
      </c>
      <c r="O21" s="496" t="s">
        <v>1193</v>
      </c>
      <c r="P21" s="498" t="s">
        <v>1153</v>
      </c>
    </row>
    <row r="22" spans="1:16" ht="18" customHeight="1">
      <c r="A22" s="514"/>
      <c r="B22" s="505"/>
      <c r="C22" s="492"/>
      <c r="D22" s="492"/>
      <c r="E22" s="265" t="s">
        <v>2</v>
      </c>
      <c r="F22" s="265" t="s">
        <v>1</v>
      </c>
      <c r="G22" s="265" t="s">
        <v>2</v>
      </c>
      <c r="H22" s="265" t="s">
        <v>1</v>
      </c>
      <c r="I22" s="492"/>
      <c r="J22" s="474"/>
      <c r="K22" s="489"/>
      <c r="L22" s="269"/>
      <c r="M22" s="269" t="s">
        <v>3</v>
      </c>
      <c r="N22" s="492"/>
      <c r="O22" s="497"/>
      <c r="P22" s="498"/>
    </row>
    <row r="23" spans="1:16" ht="15.95" customHeight="1">
      <c r="A23" s="270">
        <v>1</v>
      </c>
      <c r="B23" s="114"/>
      <c r="C23" s="114"/>
      <c r="D23" s="115"/>
      <c r="E23" s="60"/>
      <c r="F23" s="60"/>
      <c r="G23" s="60"/>
      <c r="H23" s="60"/>
      <c r="I23" s="43"/>
      <c r="J23" s="37"/>
      <c r="K23" s="37"/>
      <c r="L23" s="114"/>
      <c r="M23" s="114"/>
      <c r="N23" s="61">
        <f t="shared" ref="N23:N37" si="2">ROUNDDOWN(I23*J23*K23,0)</f>
        <v>0</v>
      </c>
      <c r="O23" s="367" t="str">
        <f t="shared" ref="O23:O37" si="3">IF(OR(E23="",F23=""),"",_xlfn.DAYS(F23, E23)+1)</f>
        <v/>
      </c>
      <c r="P23" s="365" t="str">
        <f t="shared" ref="P23:P37" si="4">IF(OR(G23="",H23=""),"",_xlfn.DAYS(H23, G23)+1)</f>
        <v/>
      </c>
    </row>
    <row r="24" spans="1:16" ht="15.95" customHeight="1">
      <c r="A24" s="270">
        <v>2</v>
      </c>
      <c r="B24" s="59"/>
      <c r="C24" s="114"/>
      <c r="D24" s="115"/>
      <c r="E24" s="60"/>
      <c r="F24" s="60"/>
      <c r="G24" s="60"/>
      <c r="H24" s="60"/>
      <c r="I24" s="43"/>
      <c r="J24" s="24"/>
      <c r="K24" s="24"/>
      <c r="L24" s="114"/>
      <c r="M24" s="114"/>
      <c r="N24" s="61">
        <f t="shared" si="2"/>
        <v>0</v>
      </c>
      <c r="O24" s="367" t="str">
        <f t="shared" si="3"/>
        <v/>
      </c>
      <c r="P24" s="365" t="str">
        <f t="shared" si="4"/>
        <v/>
      </c>
    </row>
    <row r="25" spans="1:16" ht="15.95" customHeight="1">
      <c r="A25" s="270">
        <v>3</v>
      </c>
      <c r="B25" s="59"/>
      <c r="C25" s="114"/>
      <c r="D25" s="115"/>
      <c r="E25" s="60"/>
      <c r="F25" s="60"/>
      <c r="G25" s="60"/>
      <c r="H25" s="60"/>
      <c r="I25" s="43"/>
      <c r="J25" s="24"/>
      <c r="K25" s="24"/>
      <c r="L25" s="114"/>
      <c r="M25" s="114"/>
      <c r="N25" s="61">
        <f t="shared" si="2"/>
        <v>0</v>
      </c>
      <c r="O25" s="367" t="str">
        <f t="shared" si="3"/>
        <v/>
      </c>
      <c r="P25" s="365" t="str">
        <f t="shared" si="4"/>
        <v/>
      </c>
    </row>
    <row r="26" spans="1:16" ht="15.95" customHeight="1">
      <c r="A26" s="270">
        <v>4</v>
      </c>
      <c r="B26" s="59"/>
      <c r="C26" s="114"/>
      <c r="D26" s="115"/>
      <c r="E26" s="60"/>
      <c r="F26" s="60"/>
      <c r="G26" s="60"/>
      <c r="H26" s="60"/>
      <c r="I26" s="43"/>
      <c r="J26" s="24"/>
      <c r="K26" s="24"/>
      <c r="L26" s="114"/>
      <c r="M26" s="114"/>
      <c r="N26" s="61">
        <f t="shared" si="2"/>
        <v>0</v>
      </c>
      <c r="O26" s="367" t="str">
        <f t="shared" si="3"/>
        <v/>
      </c>
      <c r="P26" s="365" t="str">
        <f t="shared" si="4"/>
        <v/>
      </c>
    </row>
    <row r="27" spans="1:16" ht="15.95" customHeight="1">
      <c r="A27" s="270">
        <v>5</v>
      </c>
      <c r="B27" s="59"/>
      <c r="C27" s="114"/>
      <c r="D27" s="115"/>
      <c r="E27" s="60"/>
      <c r="F27" s="60"/>
      <c r="G27" s="60"/>
      <c r="H27" s="60"/>
      <c r="I27" s="43"/>
      <c r="J27" s="24"/>
      <c r="K27" s="24"/>
      <c r="L27" s="114"/>
      <c r="M27" s="114"/>
      <c r="N27" s="61">
        <f t="shared" si="2"/>
        <v>0</v>
      </c>
      <c r="O27" s="367" t="str">
        <f t="shared" si="3"/>
        <v/>
      </c>
      <c r="P27" s="365" t="str">
        <f t="shared" si="4"/>
        <v/>
      </c>
    </row>
    <row r="28" spans="1:16" ht="15.95" customHeight="1">
      <c r="A28" s="270">
        <v>6</v>
      </c>
      <c r="B28" s="59"/>
      <c r="C28" s="114"/>
      <c r="D28" s="115"/>
      <c r="E28" s="60"/>
      <c r="F28" s="60"/>
      <c r="G28" s="60"/>
      <c r="H28" s="60"/>
      <c r="I28" s="43"/>
      <c r="J28" s="24"/>
      <c r="K28" s="24"/>
      <c r="L28" s="114"/>
      <c r="M28" s="114"/>
      <c r="N28" s="61">
        <f t="shared" si="2"/>
        <v>0</v>
      </c>
      <c r="O28" s="367" t="str">
        <f t="shared" si="3"/>
        <v/>
      </c>
      <c r="P28" s="365" t="str">
        <f t="shared" si="4"/>
        <v/>
      </c>
    </row>
    <row r="29" spans="1:16" ht="15.95" customHeight="1">
      <c r="A29" s="270">
        <v>7</v>
      </c>
      <c r="B29" s="59"/>
      <c r="C29" s="114"/>
      <c r="D29" s="115"/>
      <c r="E29" s="60"/>
      <c r="F29" s="60"/>
      <c r="G29" s="60"/>
      <c r="H29" s="60"/>
      <c r="I29" s="43"/>
      <c r="J29" s="24"/>
      <c r="K29" s="24"/>
      <c r="L29" s="114"/>
      <c r="M29" s="114"/>
      <c r="N29" s="61">
        <f t="shared" si="2"/>
        <v>0</v>
      </c>
      <c r="O29" s="367" t="str">
        <f t="shared" si="3"/>
        <v/>
      </c>
      <c r="P29" s="365" t="str">
        <f t="shared" si="4"/>
        <v/>
      </c>
    </row>
    <row r="30" spans="1:16" ht="15.95" customHeight="1">
      <c r="A30" s="270">
        <v>8</v>
      </c>
      <c r="B30" s="59"/>
      <c r="C30" s="114"/>
      <c r="D30" s="115"/>
      <c r="E30" s="60"/>
      <c r="F30" s="60"/>
      <c r="G30" s="60"/>
      <c r="H30" s="60"/>
      <c r="I30" s="43"/>
      <c r="J30" s="24"/>
      <c r="K30" s="24"/>
      <c r="L30" s="114"/>
      <c r="M30" s="114"/>
      <c r="N30" s="61">
        <f t="shared" si="2"/>
        <v>0</v>
      </c>
      <c r="O30" s="367" t="str">
        <f t="shared" si="3"/>
        <v/>
      </c>
      <c r="P30" s="365" t="str">
        <f t="shared" si="4"/>
        <v/>
      </c>
    </row>
    <row r="31" spans="1:16" ht="15.95" customHeight="1">
      <c r="A31" s="270">
        <v>9</v>
      </c>
      <c r="B31" s="59"/>
      <c r="C31" s="114"/>
      <c r="D31" s="115"/>
      <c r="E31" s="60"/>
      <c r="F31" s="60"/>
      <c r="G31" s="60"/>
      <c r="H31" s="60"/>
      <c r="I31" s="43"/>
      <c r="J31" s="24"/>
      <c r="K31" s="24"/>
      <c r="L31" s="114"/>
      <c r="M31" s="114"/>
      <c r="N31" s="61">
        <f t="shared" si="2"/>
        <v>0</v>
      </c>
      <c r="O31" s="367" t="str">
        <f t="shared" si="3"/>
        <v/>
      </c>
      <c r="P31" s="365" t="str">
        <f t="shared" si="4"/>
        <v/>
      </c>
    </row>
    <row r="32" spans="1:16" ht="15.95" customHeight="1">
      <c r="A32" s="270">
        <v>10</v>
      </c>
      <c r="B32" s="59"/>
      <c r="C32" s="114"/>
      <c r="D32" s="115"/>
      <c r="E32" s="60"/>
      <c r="F32" s="60"/>
      <c r="G32" s="60"/>
      <c r="H32" s="60"/>
      <c r="I32" s="43"/>
      <c r="J32" s="24"/>
      <c r="K32" s="24"/>
      <c r="L32" s="114"/>
      <c r="M32" s="114"/>
      <c r="N32" s="61">
        <f t="shared" si="2"/>
        <v>0</v>
      </c>
      <c r="O32" s="367" t="str">
        <f t="shared" si="3"/>
        <v/>
      </c>
      <c r="P32" s="365" t="str">
        <f t="shared" si="4"/>
        <v/>
      </c>
    </row>
    <row r="33" spans="1:16" ht="15.95" customHeight="1">
      <c r="A33" s="270">
        <v>11</v>
      </c>
      <c r="B33" s="59"/>
      <c r="C33" s="114"/>
      <c r="D33" s="115"/>
      <c r="E33" s="60"/>
      <c r="F33" s="60"/>
      <c r="G33" s="60"/>
      <c r="H33" s="60"/>
      <c r="I33" s="43"/>
      <c r="J33" s="24"/>
      <c r="K33" s="24"/>
      <c r="L33" s="114"/>
      <c r="M33" s="114"/>
      <c r="N33" s="61">
        <f t="shared" si="2"/>
        <v>0</v>
      </c>
      <c r="O33" s="367" t="str">
        <f t="shared" si="3"/>
        <v/>
      </c>
      <c r="P33" s="365" t="str">
        <f t="shared" si="4"/>
        <v/>
      </c>
    </row>
    <row r="34" spans="1:16" ht="15.95" customHeight="1">
      <c r="A34" s="270">
        <v>12</v>
      </c>
      <c r="B34" s="59"/>
      <c r="C34" s="114"/>
      <c r="D34" s="115"/>
      <c r="E34" s="60"/>
      <c r="F34" s="60"/>
      <c r="G34" s="60"/>
      <c r="H34" s="60"/>
      <c r="I34" s="43"/>
      <c r="J34" s="24"/>
      <c r="K34" s="24"/>
      <c r="L34" s="114"/>
      <c r="M34" s="114"/>
      <c r="N34" s="61">
        <f t="shared" si="2"/>
        <v>0</v>
      </c>
      <c r="O34" s="367" t="str">
        <f t="shared" si="3"/>
        <v/>
      </c>
      <c r="P34" s="365" t="str">
        <f t="shared" si="4"/>
        <v/>
      </c>
    </row>
    <row r="35" spans="1:16" ht="15.95" customHeight="1">
      <c r="A35" s="270">
        <v>13</v>
      </c>
      <c r="B35" s="59"/>
      <c r="C35" s="114"/>
      <c r="D35" s="115"/>
      <c r="E35" s="60"/>
      <c r="F35" s="60"/>
      <c r="G35" s="60"/>
      <c r="H35" s="60"/>
      <c r="I35" s="43"/>
      <c r="J35" s="24"/>
      <c r="K35" s="24"/>
      <c r="L35" s="114"/>
      <c r="M35" s="114"/>
      <c r="N35" s="61">
        <f t="shared" si="2"/>
        <v>0</v>
      </c>
      <c r="O35" s="367" t="str">
        <f t="shared" si="3"/>
        <v/>
      </c>
      <c r="P35" s="365" t="str">
        <f t="shared" si="4"/>
        <v/>
      </c>
    </row>
    <row r="36" spans="1:16" ht="15.95" customHeight="1">
      <c r="A36" s="270">
        <v>14</v>
      </c>
      <c r="B36" s="59"/>
      <c r="C36" s="114"/>
      <c r="D36" s="115"/>
      <c r="E36" s="60"/>
      <c r="F36" s="60"/>
      <c r="G36" s="60"/>
      <c r="H36" s="60"/>
      <c r="I36" s="43"/>
      <c r="J36" s="24"/>
      <c r="K36" s="24"/>
      <c r="L36" s="114"/>
      <c r="M36" s="114"/>
      <c r="N36" s="61">
        <f t="shared" si="2"/>
        <v>0</v>
      </c>
      <c r="O36" s="367" t="str">
        <f t="shared" si="3"/>
        <v/>
      </c>
      <c r="P36" s="365" t="str">
        <f t="shared" si="4"/>
        <v/>
      </c>
    </row>
    <row r="37" spans="1:16" ht="15.95" customHeight="1">
      <c r="A37" s="270">
        <v>15</v>
      </c>
      <c r="B37" s="59"/>
      <c r="C37" s="114"/>
      <c r="D37" s="115"/>
      <c r="E37" s="60"/>
      <c r="F37" s="60"/>
      <c r="G37" s="60"/>
      <c r="H37" s="60"/>
      <c r="I37" s="43"/>
      <c r="J37" s="24"/>
      <c r="K37" s="24"/>
      <c r="L37" s="114"/>
      <c r="M37" s="114"/>
      <c r="N37" s="61">
        <f t="shared" si="2"/>
        <v>0</v>
      </c>
      <c r="O37" s="367" t="str">
        <f t="shared" si="3"/>
        <v/>
      </c>
      <c r="P37" s="365" t="str">
        <f t="shared" si="4"/>
        <v/>
      </c>
    </row>
    <row r="38" spans="1:16" ht="15.95" customHeight="1">
      <c r="A38" s="9"/>
      <c r="B38" s="51"/>
      <c r="C38" s="51"/>
      <c r="D38" s="51"/>
      <c r="E38" s="51"/>
      <c r="F38" s="51"/>
      <c r="G38" s="51"/>
      <c r="H38" s="51"/>
      <c r="I38" s="51"/>
      <c r="J38" s="51"/>
      <c r="K38" s="51"/>
      <c r="L38" s="51"/>
      <c r="M38" s="273" t="s">
        <v>992</v>
      </c>
      <c r="N38" s="61">
        <f>SUM(N23:N37)</f>
        <v>0</v>
      </c>
    </row>
    <row r="39" spans="1:16" ht="18" customHeight="1">
      <c r="A39" s="58" t="s">
        <v>1205</v>
      </c>
      <c r="C39" s="62"/>
      <c r="D39" s="62"/>
      <c r="E39" s="62"/>
      <c r="F39" s="9"/>
      <c r="G39" s="9"/>
      <c r="H39" s="9"/>
      <c r="I39" s="9"/>
      <c r="J39" s="9"/>
      <c r="K39" s="9"/>
      <c r="L39" s="9"/>
      <c r="M39" s="9"/>
      <c r="N39" s="9"/>
      <c r="O39" s="368"/>
    </row>
    <row r="40" spans="1:16" ht="18" customHeight="1">
      <c r="A40" s="513"/>
      <c r="B40" s="490" t="s">
        <v>535</v>
      </c>
      <c r="C40" s="491" t="s">
        <v>536</v>
      </c>
      <c r="D40" s="491" t="s">
        <v>1165</v>
      </c>
      <c r="E40" s="474" t="s">
        <v>538</v>
      </c>
      <c r="F40" s="474"/>
      <c r="G40" s="482" t="s">
        <v>537</v>
      </c>
      <c r="H40" s="483"/>
      <c r="I40" s="491" t="s">
        <v>1177</v>
      </c>
      <c r="J40" s="474" t="s">
        <v>985</v>
      </c>
      <c r="K40" s="474" t="s">
        <v>971</v>
      </c>
      <c r="L40" s="490" t="s">
        <v>540</v>
      </c>
      <c r="M40" s="484"/>
      <c r="N40" s="491" t="s">
        <v>1184</v>
      </c>
      <c r="O40" s="496" t="s">
        <v>1193</v>
      </c>
      <c r="P40" s="498" t="s">
        <v>1153</v>
      </c>
    </row>
    <row r="41" spans="1:16" ht="18" customHeight="1">
      <c r="A41" s="514"/>
      <c r="B41" s="505"/>
      <c r="C41" s="492"/>
      <c r="D41" s="492"/>
      <c r="E41" s="265" t="s">
        <v>2</v>
      </c>
      <c r="F41" s="265" t="s">
        <v>1</v>
      </c>
      <c r="G41" s="265" t="s">
        <v>2</v>
      </c>
      <c r="H41" s="265" t="s">
        <v>1</v>
      </c>
      <c r="I41" s="492"/>
      <c r="J41" s="474"/>
      <c r="K41" s="489"/>
      <c r="L41" s="269"/>
      <c r="M41" s="269" t="s">
        <v>3</v>
      </c>
      <c r="N41" s="492"/>
      <c r="O41" s="497"/>
      <c r="P41" s="498"/>
    </row>
    <row r="42" spans="1:16" ht="15.95" customHeight="1">
      <c r="A42" s="270">
        <v>1</v>
      </c>
      <c r="B42" s="114"/>
      <c r="C42" s="114"/>
      <c r="D42" s="115"/>
      <c r="E42" s="60"/>
      <c r="F42" s="60"/>
      <c r="G42" s="60"/>
      <c r="H42" s="60"/>
      <c r="I42" s="43"/>
      <c r="J42" s="37"/>
      <c r="K42" s="37"/>
      <c r="L42" s="114"/>
      <c r="M42" s="114"/>
      <c r="N42" s="61">
        <f t="shared" ref="N42:N56" si="5">ROUNDDOWN(I42*J42*K42,0)</f>
        <v>0</v>
      </c>
      <c r="O42" s="367" t="str">
        <f t="shared" ref="O42:O56" si="6">IF(OR(E42="",F42=""),"",_xlfn.DAYS(F42, E42)+1)</f>
        <v/>
      </c>
      <c r="P42" s="365" t="str">
        <f t="shared" ref="P42:P56" si="7">IF(OR(G42="",H42=""),"",_xlfn.DAYS(H42, G42)+1)</f>
        <v/>
      </c>
    </row>
    <row r="43" spans="1:16" ht="15.95" customHeight="1">
      <c r="A43" s="270">
        <v>2</v>
      </c>
      <c r="B43" s="59"/>
      <c r="C43" s="114"/>
      <c r="D43" s="115"/>
      <c r="E43" s="60"/>
      <c r="F43" s="60"/>
      <c r="G43" s="60"/>
      <c r="H43" s="60"/>
      <c r="I43" s="43"/>
      <c r="J43" s="24"/>
      <c r="K43" s="24"/>
      <c r="L43" s="114"/>
      <c r="M43" s="114"/>
      <c r="N43" s="61">
        <f t="shared" si="5"/>
        <v>0</v>
      </c>
      <c r="O43" s="367" t="str">
        <f t="shared" si="6"/>
        <v/>
      </c>
      <c r="P43" s="365" t="str">
        <f t="shared" si="7"/>
        <v/>
      </c>
    </row>
    <row r="44" spans="1:16" ht="15.95" customHeight="1">
      <c r="A44" s="270">
        <v>3</v>
      </c>
      <c r="B44" s="59"/>
      <c r="C44" s="114"/>
      <c r="D44" s="115"/>
      <c r="E44" s="60"/>
      <c r="F44" s="60"/>
      <c r="G44" s="60"/>
      <c r="H44" s="60"/>
      <c r="I44" s="43"/>
      <c r="J44" s="24"/>
      <c r="K44" s="24"/>
      <c r="L44" s="114"/>
      <c r="M44" s="114"/>
      <c r="N44" s="61">
        <f t="shared" si="5"/>
        <v>0</v>
      </c>
      <c r="O44" s="367" t="str">
        <f t="shared" si="6"/>
        <v/>
      </c>
      <c r="P44" s="365" t="str">
        <f t="shared" si="7"/>
        <v/>
      </c>
    </row>
    <row r="45" spans="1:16" ht="15.95" customHeight="1">
      <c r="A45" s="270">
        <v>4</v>
      </c>
      <c r="B45" s="59"/>
      <c r="C45" s="114"/>
      <c r="D45" s="115"/>
      <c r="E45" s="60"/>
      <c r="F45" s="60"/>
      <c r="G45" s="60"/>
      <c r="H45" s="60"/>
      <c r="I45" s="43"/>
      <c r="J45" s="24"/>
      <c r="K45" s="24"/>
      <c r="L45" s="114"/>
      <c r="M45" s="114"/>
      <c r="N45" s="61">
        <f t="shared" si="5"/>
        <v>0</v>
      </c>
      <c r="O45" s="367" t="str">
        <f t="shared" si="6"/>
        <v/>
      </c>
      <c r="P45" s="365" t="str">
        <f t="shared" si="7"/>
        <v/>
      </c>
    </row>
    <row r="46" spans="1:16" ht="15.95" customHeight="1">
      <c r="A46" s="270">
        <v>5</v>
      </c>
      <c r="B46" s="59"/>
      <c r="C46" s="114"/>
      <c r="D46" s="115"/>
      <c r="E46" s="60"/>
      <c r="F46" s="60"/>
      <c r="G46" s="60"/>
      <c r="H46" s="60"/>
      <c r="I46" s="43"/>
      <c r="J46" s="24"/>
      <c r="K46" s="24"/>
      <c r="L46" s="114"/>
      <c r="M46" s="114"/>
      <c r="N46" s="61">
        <f t="shared" si="5"/>
        <v>0</v>
      </c>
      <c r="O46" s="367" t="str">
        <f t="shared" si="6"/>
        <v/>
      </c>
      <c r="P46" s="365" t="str">
        <f t="shared" si="7"/>
        <v/>
      </c>
    </row>
    <row r="47" spans="1:16" ht="15.95" customHeight="1">
      <c r="A47" s="270">
        <v>6</v>
      </c>
      <c r="B47" s="59"/>
      <c r="C47" s="114"/>
      <c r="D47" s="115"/>
      <c r="E47" s="60"/>
      <c r="F47" s="60"/>
      <c r="G47" s="60"/>
      <c r="H47" s="60"/>
      <c r="I47" s="43"/>
      <c r="J47" s="24"/>
      <c r="K47" s="24"/>
      <c r="L47" s="114"/>
      <c r="M47" s="114"/>
      <c r="N47" s="61">
        <f t="shared" si="5"/>
        <v>0</v>
      </c>
      <c r="O47" s="367" t="str">
        <f t="shared" si="6"/>
        <v/>
      </c>
      <c r="P47" s="365" t="str">
        <f t="shared" si="7"/>
        <v/>
      </c>
    </row>
    <row r="48" spans="1:16" ht="15.95" customHeight="1">
      <c r="A48" s="270">
        <v>7</v>
      </c>
      <c r="B48" s="59"/>
      <c r="C48" s="114"/>
      <c r="D48" s="115"/>
      <c r="E48" s="60"/>
      <c r="F48" s="60"/>
      <c r="G48" s="60"/>
      <c r="H48" s="60"/>
      <c r="I48" s="43"/>
      <c r="J48" s="24"/>
      <c r="K48" s="24"/>
      <c r="L48" s="114"/>
      <c r="M48" s="114"/>
      <c r="N48" s="61">
        <f t="shared" si="5"/>
        <v>0</v>
      </c>
      <c r="O48" s="367" t="str">
        <f t="shared" si="6"/>
        <v/>
      </c>
      <c r="P48" s="365" t="str">
        <f t="shared" si="7"/>
        <v/>
      </c>
    </row>
    <row r="49" spans="1:16" ht="15.95" customHeight="1">
      <c r="A49" s="270">
        <v>8</v>
      </c>
      <c r="B49" s="59"/>
      <c r="C49" s="114"/>
      <c r="D49" s="115"/>
      <c r="E49" s="60"/>
      <c r="F49" s="60"/>
      <c r="G49" s="60"/>
      <c r="H49" s="60"/>
      <c r="I49" s="43"/>
      <c r="J49" s="24"/>
      <c r="K49" s="24"/>
      <c r="L49" s="114"/>
      <c r="M49" s="114"/>
      <c r="N49" s="61">
        <f t="shared" si="5"/>
        <v>0</v>
      </c>
      <c r="O49" s="367" t="str">
        <f t="shared" si="6"/>
        <v/>
      </c>
      <c r="P49" s="365" t="str">
        <f t="shared" si="7"/>
        <v/>
      </c>
    </row>
    <row r="50" spans="1:16" ht="15.95" customHeight="1">
      <c r="A50" s="270">
        <v>9</v>
      </c>
      <c r="B50" s="59"/>
      <c r="C50" s="114"/>
      <c r="D50" s="115"/>
      <c r="E50" s="60"/>
      <c r="F50" s="60"/>
      <c r="G50" s="60"/>
      <c r="H50" s="60"/>
      <c r="I50" s="43"/>
      <c r="J50" s="24"/>
      <c r="K50" s="24"/>
      <c r="L50" s="114"/>
      <c r="M50" s="114"/>
      <c r="N50" s="61">
        <f t="shared" si="5"/>
        <v>0</v>
      </c>
      <c r="O50" s="367" t="str">
        <f t="shared" si="6"/>
        <v/>
      </c>
      <c r="P50" s="365" t="str">
        <f t="shared" si="7"/>
        <v/>
      </c>
    </row>
    <row r="51" spans="1:16" ht="15.95" customHeight="1">
      <c r="A51" s="270">
        <v>10</v>
      </c>
      <c r="B51" s="59"/>
      <c r="C51" s="114"/>
      <c r="D51" s="115"/>
      <c r="E51" s="60"/>
      <c r="F51" s="60"/>
      <c r="G51" s="60"/>
      <c r="H51" s="60"/>
      <c r="I51" s="43"/>
      <c r="J51" s="24"/>
      <c r="K51" s="24"/>
      <c r="L51" s="114"/>
      <c r="M51" s="114"/>
      <c r="N51" s="61">
        <f t="shared" si="5"/>
        <v>0</v>
      </c>
      <c r="O51" s="367" t="str">
        <f t="shared" si="6"/>
        <v/>
      </c>
      <c r="P51" s="365" t="str">
        <f t="shared" si="7"/>
        <v/>
      </c>
    </row>
    <row r="52" spans="1:16" ht="15.95" customHeight="1">
      <c r="A52" s="270">
        <v>11</v>
      </c>
      <c r="B52" s="59"/>
      <c r="C52" s="114"/>
      <c r="D52" s="115"/>
      <c r="E52" s="60"/>
      <c r="F52" s="60"/>
      <c r="G52" s="60"/>
      <c r="H52" s="60"/>
      <c r="I52" s="43"/>
      <c r="J52" s="24"/>
      <c r="K52" s="24"/>
      <c r="L52" s="114"/>
      <c r="M52" s="114"/>
      <c r="N52" s="61">
        <f t="shared" si="5"/>
        <v>0</v>
      </c>
      <c r="O52" s="367" t="str">
        <f t="shared" si="6"/>
        <v/>
      </c>
      <c r="P52" s="365" t="str">
        <f t="shared" si="7"/>
        <v/>
      </c>
    </row>
    <row r="53" spans="1:16" ht="15.95" customHeight="1">
      <c r="A53" s="270">
        <v>12</v>
      </c>
      <c r="B53" s="59"/>
      <c r="C53" s="114"/>
      <c r="D53" s="115"/>
      <c r="E53" s="60"/>
      <c r="F53" s="60"/>
      <c r="G53" s="60"/>
      <c r="H53" s="60"/>
      <c r="I53" s="43"/>
      <c r="J53" s="24"/>
      <c r="K53" s="24"/>
      <c r="L53" s="114"/>
      <c r="M53" s="114"/>
      <c r="N53" s="61">
        <f t="shared" si="5"/>
        <v>0</v>
      </c>
      <c r="O53" s="367" t="str">
        <f t="shared" si="6"/>
        <v/>
      </c>
      <c r="P53" s="365" t="str">
        <f t="shared" si="7"/>
        <v/>
      </c>
    </row>
    <row r="54" spans="1:16" ht="15.95" customHeight="1">
      <c r="A54" s="270">
        <v>13</v>
      </c>
      <c r="B54" s="59"/>
      <c r="C54" s="114"/>
      <c r="D54" s="115"/>
      <c r="E54" s="60"/>
      <c r="F54" s="60"/>
      <c r="G54" s="60"/>
      <c r="H54" s="60"/>
      <c r="I54" s="43"/>
      <c r="J54" s="24"/>
      <c r="K54" s="24"/>
      <c r="L54" s="114"/>
      <c r="M54" s="114"/>
      <c r="N54" s="61">
        <f t="shared" si="5"/>
        <v>0</v>
      </c>
      <c r="O54" s="367" t="str">
        <f t="shared" si="6"/>
        <v/>
      </c>
      <c r="P54" s="365" t="str">
        <f t="shared" si="7"/>
        <v/>
      </c>
    </row>
    <row r="55" spans="1:16" ht="15.95" customHeight="1">
      <c r="A55" s="270">
        <v>14</v>
      </c>
      <c r="B55" s="59"/>
      <c r="C55" s="114"/>
      <c r="D55" s="115"/>
      <c r="E55" s="60"/>
      <c r="F55" s="60"/>
      <c r="G55" s="60"/>
      <c r="H55" s="60"/>
      <c r="I55" s="43"/>
      <c r="J55" s="24"/>
      <c r="K55" s="24"/>
      <c r="L55" s="114"/>
      <c r="M55" s="114"/>
      <c r="N55" s="61">
        <f t="shared" si="5"/>
        <v>0</v>
      </c>
      <c r="O55" s="367" t="str">
        <f t="shared" si="6"/>
        <v/>
      </c>
      <c r="P55" s="365" t="str">
        <f t="shared" si="7"/>
        <v/>
      </c>
    </row>
    <row r="56" spans="1:16" ht="15.95" customHeight="1">
      <c r="A56" s="270">
        <v>15</v>
      </c>
      <c r="B56" s="59"/>
      <c r="C56" s="114"/>
      <c r="D56" s="115"/>
      <c r="E56" s="60"/>
      <c r="F56" s="60"/>
      <c r="G56" s="60"/>
      <c r="H56" s="60"/>
      <c r="I56" s="43"/>
      <c r="J56" s="24"/>
      <c r="K56" s="24"/>
      <c r="L56" s="114"/>
      <c r="M56" s="114"/>
      <c r="N56" s="61">
        <f t="shared" si="5"/>
        <v>0</v>
      </c>
      <c r="O56" s="367" t="str">
        <f t="shared" si="6"/>
        <v/>
      </c>
      <c r="P56" s="365" t="str">
        <f t="shared" si="7"/>
        <v/>
      </c>
    </row>
    <row r="57" spans="1:16" ht="18" customHeight="1">
      <c r="A57" s="9"/>
      <c r="B57" s="51"/>
      <c r="C57" s="51"/>
      <c r="D57" s="51"/>
      <c r="E57" s="51"/>
      <c r="F57" s="51"/>
      <c r="G57" s="51"/>
      <c r="H57" s="51"/>
      <c r="I57" s="51"/>
      <c r="J57" s="51"/>
      <c r="K57" s="51"/>
      <c r="L57" s="51"/>
      <c r="M57" s="273" t="s">
        <v>992</v>
      </c>
      <c r="N57" s="61">
        <f>SUM(N42:N56)</f>
        <v>0</v>
      </c>
    </row>
    <row r="58" spans="1:16" ht="18" customHeight="1">
      <c r="A58" s="350" t="s">
        <v>1173</v>
      </c>
      <c r="B58" s="350"/>
      <c r="C58" s="9"/>
      <c r="D58" s="9"/>
      <c r="E58" s="9"/>
      <c r="F58" s="9"/>
      <c r="G58" s="9"/>
      <c r="H58" s="9"/>
      <c r="I58" s="9"/>
      <c r="J58" s="9"/>
      <c r="K58" s="9"/>
      <c r="L58" s="9"/>
      <c r="M58" s="9"/>
      <c r="N58" s="9"/>
    </row>
    <row r="59" spans="1:16" ht="18" customHeight="1"/>
    <row r="60" spans="1:16" ht="18" customHeight="1"/>
    <row r="61" spans="1:16" ht="18" customHeight="1"/>
    <row r="62" spans="1:16" ht="18" customHeight="1"/>
    <row r="63" spans="1:16" ht="18" customHeight="1"/>
  </sheetData>
  <sheetProtection algorithmName="SHA-512" hashValue="kg8lBKI3eeFn6ueyJcH+R71/vc4wbVoGUuHfEnJC0uv6fVi9UsWD/vWuDVA90Nv1rcGNcBNln1S0rA/d7gMg8A==" saltValue="wuAdP5QQ3ecFbPMnWyXq6Q==" spinCount="100000" sheet="1" objects="1" scenarios="1" selectLockedCells="1"/>
  <mergeCells count="56">
    <mergeCell ref="A40:A41"/>
    <mergeCell ref="A21:A22"/>
    <mergeCell ref="A14:A15"/>
    <mergeCell ref="B21:B22"/>
    <mergeCell ref="C21:C22"/>
    <mergeCell ref="B40:B41"/>
    <mergeCell ref="C40:C41"/>
    <mergeCell ref="N12:N13"/>
    <mergeCell ref="L40:M40"/>
    <mergeCell ref="N40:N41"/>
    <mergeCell ref="I21:I22"/>
    <mergeCell ref="L21:M21"/>
    <mergeCell ref="N21:N22"/>
    <mergeCell ref="K40:K41"/>
    <mergeCell ref="I40:I41"/>
    <mergeCell ref="K21:K22"/>
    <mergeCell ref="J21:J22"/>
    <mergeCell ref="J40:J41"/>
    <mergeCell ref="B3:C3"/>
    <mergeCell ref="B4:C4"/>
    <mergeCell ref="B5:C5"/>
    <mergeCell ref="N14:N15"/>
    <mergeCell ref="B6:C6"/>
    <mergeCell ref="B7:C7"/>
    <mergeCell ref="B14:B15"/>
    <mergeCell ref="C14:C15"/>
    <mergeCell ref="E14:F14"/>
    <mergeCell ref="G14:H14"/>
    <mergeCell ref="K14:K15"/>
    <mergeCell ref="I14:I15"/>
    <mergeCell ref="L14:M14"/>
    <mergeCell ref="J14:J15"/>
    <mergeCell ref="B8:C9"/>
    <mergeCell ref="L12:M13"/>
    <mergeCell ref="D14:D15"/>
    <mergeCell ref="D21:D22"/>
    <mergeCell ref="D40:D41"/>
    <mergeCell ref="D3:G3"/>
    <mergeCell ref="D4:G4"/>
    <mergeCell ref="D5:G5"/>
    <mergeCell ref="D6:G6"/>
    <mergeCell ref="D7:G7"/>
    <mergeCell ref="D8:E8"/>
    <mergeCell ref="F8:G8"/>
    <mergeCell ref="D9:E9"/>
    <mergeCell ref="F9:G9"/>
    <mergeCell ref="E21:F21"/>
    <mergeCell ref="G21:H21"/>
    <mergeCell ref="E40:F40"/>
    <mergeCell ref="G40:H40"/>
    <mergeCell ref="O14:O15"/>
    <mergeCell ref="O21:O22"/>
    <mergeCell ref="O40:O41"/>
    <mergeCell ref="P14:P15"/>
    <mergeCell ref="P21:P22"/>
    <mergeCell ref="P40:P41"/>
  </mergeCells>
  <phoneticPr fontId="4"/>
  <conditionalFormatting sqref="B16:M18 B23:M37 B42:M56">
    <cfRule type="expression" dxfId="90" priority="205">
      <formula>B16&lt;&gt;""</formula>
    </cfRule>
  </conditionalFormatting>
  <conditionalFormatting sqref="D16:H18 D23:H37 D42:H56">
    <cfRule type="expression" dxfId="89" priority="9">
      <formula>AND($D$7&lt;&gt;"",D16&lt;&gt;"",(D16-$D$7)&lt;0)</formula>
    </cfRule>
  </conditionalFormatting>
  <conditionalFormatting sqref="E16:E18 E23:E37 E42:E56">
    <cfRule type="expression" dxfId="88" priority="8">
      <formula>AND(D16&lt;&gt;"",E16&lt;&gt;"",(E16-D16)&lt;0)</formula>
    </cfRule>
  </conditionalFormatting>
  <conditionalFormatting sqref="E16:F18 E23:F37 E42:F56">
    <cfRule type="expression" dxfId="87" priority="20">
      <formula>AND($E16&lt;&gt;"",$F16&lt;&gt;"",($F16-$E16)&lt;0)</formula>
    </cfRule>
  </conditionalFormatting>
  <conditionalFormatting sqref="G16:G18 G23:G37 G42:G56">
    <cfRule type="expression" dxfId="86" priority="3">
      <formula>AND(E16&lt;&gt;"",G16&lt;&gt;"",(G16-E16)&lt;0)</formula>
    </cfRule>
    <cfRule type="expression" dxfId="85" priority="4">
      <formula>AND(D16&lt;&gt;"",G16&lt;&gt;"",(G16-D16)&lt;0)</formula>
    </cfRule>
    <cfRule type="expression" dxfId="84" priority="6">
      <formula>AND($D$9&lt;&gt;"",G16&lt;&gt;"",(G16-$D$9)&lt;0)</formula>
    </cfRule>
  </conditionalFormatting>
  <conditionalFormatting sqref="G16:H18 G23:H37 G42:H56">
    <cfRule type="expression" dxfId="83" priority="22">
      <formula>AND($G16&lt;&gt;"",$H16&lt;&gt;"",($H16-$G16)&lt;0)</formula>
    </cfRule>
  </conditionalFormatting>
  <conditionalFormatting sqref="H16:H18 H23:H37 H42:H56">
    <cfRule type="expression" dxfId="82" priority="1">
      <formula>AND(H16&lt;&gt;"",H16&gt;DATE(2027,2,28))</formula>
    </cfRule>
    <cfRule type="expression" dxfId="81" priority="2">
      <formula>AND(F16&lt;&gt;"",H16&lt;&gt;"",(H16-F16)&gt;0)</formula>
    </cfRule>
    <cfRule type="expression" dxfId="80" priority="5">
      <formula>AND($F$9&lt;&gt;"",H16&lt;&gt;"",(H16-$F$9)&gt;0)</formula>
    </cfRule>
  </conditionalFormatting>
  <dataValidations count="6">
    <dataValidation type="whole" operator="greaterThanOrEqual" allowBlank="1" showInputMessage="1" showErrorMessage="1" error="小数点以下の数値が出ない様に入力して下さい。" sqref="I16:I18 I24:I37 I43:I56" xr:uid="{00000000-0002-0000-0500-000000000000}">
      <formula1>0</formula1>
    </dataValidation>
    <dataValidation type="date" operator="greaterThanOrEqual" allowBlank="1" showInputMessage="1" showErrorMessage="1" error="日付を入力して下さい。_x000a_&quot;2023/1/1&quot;の様にご入力下さい。" sqref="G17:H18 E16:F18 E23:F37 E42:F56 G24:H37 G43:H56" xr:uid="{00000000-0002-0000-0500-000001000000}">
      <formula1>1</formula1>
    </dataValidation>
    <dataValidation type="date" operator="greaterThanOrEqual" allowBlank="1" showInputMessage="1" showErrorMessage="1" error="日付を入力して下さい。_x000a_&quot;2023/1/1&quot;の様にご入力下さい。" prompt="委託契約期間のうち、補助対象となる期間の開始日を入力してください。" sqref="G16 G23 G42" xr:uid="{253230FE-B42B-4CAA-B48A-5F142DCCCB65}">
      <formula1>1</formula1>
    </dataValidation>
    <dataValidation type="date" operator="greaterThanOrEqual" allowBlank="1" showInputMessage="1" showErrorMessage="1" error="日付を入力して下さい。_x000a_&quot;2023/1/1&quot;の様にご入力下さい。" prompt="委託契約期間のうち、補助対象となる期間の終了日を入力してください。" sqref="H16 H23 H42" xr:uid="{7D79C16C-B336-420C-A9CF-BDED90DB23A5}">
      <formula1>1</formula1>
    </dataValidation>
    <dataValidation allowBlank="1" showInputMessage="1" showErrorMessage="1" prompt="他の事業も含まれている契約の場合は、当プロジェクトの業務割合を記載" sqref="J16 J23 J42" xr:uid="{C8C149FB-714F-42B6-9CF5-3F696BA5807C}"/>
    <dataValidation allowBlank="1" showInputMessage="1" showErrorMessage="1" prompt="本プロジェクトで行う業務の内、補助対象となる業務の割合" sqref="K16 K23 K42" xr:uid="{230640C6-2517-4D8C-8B29-08F47D30DC0C}"/>
  </dataValidations>
  <pageMargins left="0.70866141732283472" right="0.70866141732283472" top="0.74803149606299213" bottom="0.74803149606299213" header="0.31496062992125984" footer="0.31496062992125984"/>
  <pageSetup paperSize="8" scale="74" orientation="landscape" r:id="rId1"/>
  <headerFooter>
    <oddHeader>&amp;F</oddHeader>
  </headerFooter>
  <rowBreaks count="1" manualBreakCount="1">
    <brk id="5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Check Box 4">
              <controlPr defaultSize="0" autoFill="0" autoLine="0" autoPict="0">
                <anchor moveWithCells="1">
                  <from>
                    <xdr:col>10</xdr:col>
                    <xdr:colOff>1104900</xdr:colOff>
                    <xdr:row>7</xdr:row>
                    <xdr:rowOff>0</xdr:rowOff>
                  </from>
                  <to>
                    <xdr:col>11</xdr:col>
                    <xdr:colOff>390525</xdr:colOff>
                    <xdr:row>8</xdr:row>
                    <xdr:rowOff>142875</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10</xdr:col>
                    <xdr:colOff>1104900</xdr:colOff>
                    <xdr:row>6</xdr:row>
                    <xdr:rowOff>57150</xdr:rowOff>
                  </from>
                  <to>
                    <xdr:col>10</xdr:col>
                    <xdr:colOff>1409700</xdr:colOff>
                    <xdr:row>7</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46"/>
  <sheetViews>
    <sheetView showGridLines="0" zoomScaleNormal="100" zoomScaleSheetLayoutView="100" workbookViewId="0">
      <selection activeCell="B14" sqref="B14"/>
    </sheetView>
  </sheetViews>
  <sheetFormatPr defaultColWidth="9" defaultRowHeight="15" customHeight="1"/>
  <cols>
    <col min="1" max="1" width="4" style="186" customWidth="1"/>
    <col min="2" max="2" width="11.875" style="186" customWidth="1"/>
    <col min="3" max="3" width="12.5" style="186" customWidth="1"/>
    <col min="4" max="4" width="10.25" style="186" customWidth="1"/>
    <col min="5" max="5" width="7.125" style="186" customWidth="1"/>
    <col min="6" max="6" width="13" style="186" customWidth="1"/>
    <col min="7" max="7" width="11" style="186" customWidth="1"/>
    <col min="8" max="8" width="13" style="186" customWidth="1"/>
    <col min="9" max="9" width="11" style="186" customWidth="1"/>
    <col min="10" max="10" width="7.125" style="186" customWidth="1"/>
    <col min="11" max="11" width="16.125" style="186" customWidth="1"/>
    <col min="12" max="12" width="8.25" style="186" customWidth="1"/>
    <col min="13" max="13" width="12.25" style="186" customWidth="1"/>
    <col min="14" max="14" width="11.75" style="186" customWidth="1"/>
    <col min="15" max="15" width="10.5" style="186" customWidth="1"/>
    <col min="16" max="16" width="13" style="186" customWidth="1"/>
    <col min="17" max="17" width="14" style="186" customWidth="1"/>
    <col min="18" max="18" width="11.375" style="186" customWidth="1"/>
    <col min="19" max="21" width="12" style="186" customWidth="1"/>
    <col min="22" max="22" width="15.25" style="186" customWidth="1"/>
    <col min="23" max="23" width="18.125" style="186" bestFit="1" customWidth="1"/>
    <col min="24" max="25" width="21" style="186" bestFit="1" customWidth="1"/>
    <col min="26" max="27" width="16.625" style="186" customWidth="1"/>
    <col min="28" max="28" width="10.625" style="186" customWidth="1"/>
    <col min="29" max="16384" width="9" style="186"/>
  </cols>
  <sheetData>
    <row r="1" spans="1:19" ht="27.75" customHeight="1">
      <c r="A1" s="188"/>
      <c r="B1" s="515" t="s">
        <v>1159</v>
      </c>
      <c r="C1" s="515"/>
      <c r="D1" s="515"/>
      <c r="E1" s="515"/>
      <c r="F1" s="515"/>
      <c r="G1" s="515"/>
      <c r="P1" s="518"/>
      <c r="Q1" s="518"/>
    </row>
    <row r="2" spans="1:19" ht="18" customHeight="1" thickBot="1">
      <c r="B2" s="227"/>
      <c r="C2" s="226"/>
      <c r="D2" s="188"/>
      <c r="E2" s="188"/>
      <c r="F2" s="188"/>
      <c r="G2" s="188"/>
      <c r="P2" s="517" t="s">
        <v>174</v>
      </c>
      <c r="Q2" s="517"/>
    </row>
    <row r="3" spans="1:19" ht="18" customHeight="1" thickBot="1">
      <c r="B3" s="428" t="s">
        <v>15</v>
      </c>
      <c r="C3" s="428"/>
      <c r="D3" s="428"/>
      <c r="E3" s="428"/>
      <c r="F3" s="499" t="str">
        <f>IF(シート①!D3="","",シート①!D3)</f>
        <v/>
      </c>
      <c r="G3" s="499"/>
      <c r="H3" s="499"/>
      <c r="I3" s="499"/>
      <c r="P3" s="237"/>
      <c r="Q3" s="343"/>
    </row>
    <row r="4" spans="1:19" ht="18" customHeight="1">
      <c r="B4" s="428" t="s">
        <v>14</v>
      </c>
      <c r="C4" s="428"/>
      <c r="D4" s="428"/>
      <c r="E4" s="428"/>
      <c r="F4" s="500" t="str">
        <f>IF(シート①!D4="","",シート①!D4)</f>
        <v>交付申請では記載しません。</v>
      </c>
      <c r="G4" s="500"/>
      <c r="H4" s="500"/>
      <c r="I4" s="500"/>
      <c r="P4" s="237"/>
      <c r="Q4" s="263"/>
      <c r="R4" s="235"/>
    </row>
    <row r="5" spans="1:19" ht="18" customHeight="1">
      <c r="B5" s="428" t="s">
        <v>167</v>
      </c>
      <c r="C5" s="428"/>
      <c r="D5" s="428" t="s">
        <v>167</v>
      </c>
      <c r="E5" s="428"/>
      <c r="F5" s="499" t="str">
        <f>IF(シート①!D5="","",シート①!D5)</f>
        <v/>
      </c>
      <c r="G5" s="499"/>
      <c r="H5" s="499"/>
      <c r="I5" s="499"/>
      <c r="Q5" s="235"/>
    </row>
    <row r="6" spans="1:19" ht="18" customHeight="1">
      <c r="B6" s="428" t="s">
        <v>171</v>
      </c>
      <c r="C6" s="428"/>
      <c r="D6" s="428" t="s">
        <v>169</v>
      </c>
      <c r="E6" s="428"/>
      <c r="F6" s="500" t="str">
        <f>IF(シート①!D6="","",シート①!D6)</f>
        <v>交付申請では記載しません。</v>
      </c>
      <c r="G6" s="500"/>
      <c r="H6" s="500"/>
      <c r="I6" s="500"/>
    </row>
    <row r="7" spans="1:19" ht="18" customHeight="1">
      <c r="B7" s="536" t="s">
        <v>1046</v>
      </c>
      <c r="C7" s="537"/>
      <c r="D7" s="537"/>
      <c r="E7" s="538"/>
      <c r="F7" s="501" t="str">
        <f>IF(シート①!D7="","",シート①!D7)</f>
        <v/>
      </c>
      <c r="G7" s="501"/>
      <c r="H7" s="501"/>
      <c r="I7" s="501"/>
    </row>
    <row r="8" spans="1:19" ht="18" customHeight="1">
      <c r="B8" s="431" t="s">
        <v>969</v>
      </c>
      <c r="C8" s="539"/>
      <c r="D8" s="539"/>
      <c r="E8" s="432"/>
      <c r="F8" s="544" t="s">
        <v>987</v>
      </c>
      <c r="G8" s="544"/>
      <c r="H8" s="428" t="s">
        <v>1042</v>
      </c>
      <c r="I8" s="428"/>
    </row>
    <row r="9" spans="1:19" ht="18" customHeight="1">
      <c r="B9" s="433"/>
      <c r="C9" s="434"/>
      <c r="D9" s="434"/>
      <c r="E9" s="540"/>
      <c r="F9" s="543" t="str">
        <f>IF(シート①!D9="","",シート①!D9)</f>
        <v/>
      </c>
      <c r="G9" s="543"/>
      <c r="H9" s="543" t="str">
        <f>IF(シート①!E9="","",シート①!E9)</f>
        <v/>
      </c>
      <c r="I9" s="543"/>
      <c r="O9" s="194"/>
      <c r="P9" s="195"/>
    </row>
    <row r="10" spans="1:19" ht="20.25" customHeight="1">
      <c r="P10" s="128"/>
    </row>
    <row r="11" spans="1:19" ht="33" customHeight="1">
      <c r="A11" s="516" t="s">
        <v>172</v>
      </c>
      <c r="B11" s="516"/>
      <c r="C11" s="516"/>
      <c r="D11" s="516"/>
      <c r="E11" s="516"/>
      <c r="F11" s="516"/>
      <c r="G11" s="516"/>
      <c r="H11" s="516"/>
      <c r="I11" s="516"/>
    </row>
    <row r="12" spans="1:19" ht="33.950000000000003" customHeight="1">
      <c r="A12" s="415"/>
      <c r="B12" s="529" t="s">
        <v>8</v>
      </c>
      <c r="C12" s="522" t="s">
        <v>156</v>
      </c>
      <c r="D12" s="523"/>
      <c r="E12" s="520" t="s">
        <v>1106</v>
      </c>
      <c r="F12" s="521"/>
      <c r="G12" s="529" t="s">
        <v>18</v>
      </c>
      <c r="H12" s="529" t="s">
        <v>163</v>
      </c>
      <c r="I12" s="522" t="s">
        <v>186</v>
      </c>
      <c r="J12" s="526"/>
      <c r="K12" s="522" t="s">
        <v>17</v>
      </c>
      <c r="L12" s="527"/>
      <c r="M12" s="531" t="s">
        <v>1176</v>
      </c>
      <c r="N12" s="529" t="s">
        <v>162</v>
      </c>
      <c r="O12" s="531" t="s">
        <v>1178</v>
      </c>
      <c r="P12" s="528" t="s">
        <v>1184</v>
      </c>
      <c r="Q12" s="428" t="s">
        <v>991</v>
      </c>
      <c r="R12" s="238"/>
      <c r="S12" s="239"/>
    </row>
    <row r="13" spans="1:19" ht="33.950000000000003" customHeight="1">
      <c r="A13" s="415"/>
      <c r="B13" s="530"/>
      <c r="C13" s="524"/>
      <c r="D13" s="525"/>
      <c r="E13" s="228"/>
      <c r="F13" s="229" t="s">
        <v>159</v>
      </c>
      <c r="G13" s="530"/>
      <c r="H13" s="530"/>
      <c r="I13" s="230"/>
      <c r="J13" s="233" t="s">
        <v>1107</v>
      </c>
      <c r="K13" s="230"/>
      <c r="L13" s="234" t="s">
        <v>1175</v>
      </c>
      <c r="M13" s="530"/>
      <c r="N13" s="530"/>
      <c r="O13" s="530"/>
      <c r="P13" s="413"/>
      <c r="Q13" s="428"/>
      <c r="R13" s="240" t="s">
        <v>1111</v>
      </c>
      <c r="S13" s="241" t="s">
        <v>991</v>
      </c>
    </row>
    <row r="14" spans="1:19" ht="32.1" customHeight="1">
      <c r="A14" s="201">
        <v>1</v>
      </c>
      <c r="B14" s="114"/>
      <c r="C14" s="519"/>
      <c r="D14" s="519"/>
      <c r="E14" s="181"/>
      <c r="F14" s="181"/>
      <c r="G14" s="182"/>
      <c r="H14" s="181"/>
      <c r="I14" s="181"/>
      <c r="J14" s="181"/>
      <c r="K14" s="181"/>
      <c r="L14" s="181"/>
      <c r="M14" s="16"/>
      <c r="N14" s="16"/>
      <c r="O14" s="41"/>
      <c r="P14" s="41"/>
      <c r="Q14" s="44"/>
      <c r="R14" s="242" t="str">
        <f t="shared" ref="R14:R39" si="0">IFERROR(ROUNDDOWN(O14/I14*J14,0),"")</f>
        <v/>
      </c>
      <c r="S14" s="243" t="str">
        <f t="shared" ref="S14:S39" si="1">IF(R14="","",IF(P14=R14,"〇","✓"))</f>
        <v/>
      </c>
    </row>
    <row r="15" spans="1:19" ht="32.1" customHeight="1">
      <c r="A15" s="201">
        <v>2</v>
      </c>
      <c r="B15" s="114"/>
      <c r="C15" s="532"/>
      <c r="D15" s="533"/>
      <c r="E15" s="181"/>
      <c r="F15" s="181"/>
      <c r="G15" s="182"/>
      <c r="H15" s="181"/>
      <c r="I15" s="181"/>
      <c r="J15" s="181"/>
      <c r="K15" s="181"/>
      <c r="L15" s="181"/>
      <c r="M15" s="16"/>
      <c r="N15" s="16"/>
      <c r="O15" s="41"/>
      <c r="P15" s="41"/>
      <c r="Q15" s="44"/>
      <c r="R15" s="242" t="str">
        <f t="shared" si="0"/>
        <v/>
      </c>
      <c r="S15" s="243" t="str">
        <f t="shared" si="1"/>
        <v/>
      </c>
    </row>
    <row r="16" spans="1:19" ht="32.1" customHeight="1">
      <c r="A16" s="201">
        <v>3</v>
      </c>
      <c r="B16" s="114"/>
      <c r="C16" s="532"/>
      <c r="D16" s="533"/>
      <c r="E16" s="181"/>
      <c r="F16" s="181"/>
      <c r="G16" s="182"/>
      <c r="H16" s="181"/>
      <c r="I16" s="181"/>
      <c r="J16" s="181"/>
      <c r="K16" s="181"/>
      <c r="L16" s="181"/>
      <c r="M16" s="16"/>
      <c r="N16" s="16"/>
      <c r="O16" s="41"/>
      <c r="P16" s="41"/>
      <c r="Q16" s="44"/>
      <c r="R16" s="242" t="str">
        <f t="shared" si="0"/>
        <v/>
      </c>
      <c r="S16" s="243" t="str">
        <f t="shared" si="1"/>
        <v/>
      </c>
    </row>
    <row r="17" spans="1:19" ht="32.1" customHeight="1">
      <c r="A17" s="201">
        <v>4</v>
      </c>
      <c r="B17" s="114"/>
      <c r="C17" s="519"/>
      <c r="D17" s="519"/>
      <c r="E17" s="181"/>
      <c r="F17" s="181"/>
      <c r="G17" s="182"/>
      <c r="H17" s="181"/>
      <c r="I17" s="181"/>
      <c r="J17" s="181"/>
      <c r="K17" s="181"/>
      <c r="L17" s="181"/>
      <c r="M17" s="16"/>
      <c r="N17" s="16"/>
      <c r="O17" s="41"/>
      <c r="P17" s="41"/>
      <c r="Q17" s="44"/>
      <c r="R17" s="242" t="str">
        <f t="shared" si="0"/>
        <v/>
      </c>
      <c r="S17" s="243" t="str">
        <f t="shared" si="1"/>
        <v/>
      </c>
    </row>
    <row r="18" spans="1:19" ht="32.1" customHeight="1">
      <c r="A18" s="201">
        <v>5</v>
      </c>
      <c r="B18" s="114"/>
      <c r="C18" s="519"/>
      <c r="D18" s="519"/>
      <c r="E18" s="181"/>
      <c r="F18" s="181"/>
      <c r="G18" s="182"/>
      <c r="H18" s="181"/>
      <c r="I18" s="181"/>
      <c r="J18" s="181"/>
      <c r="K18" s="181"/>
      <c r="L18" s="181"/>
      <c r="M18" s="16"/>
      <c r="N18" s="40"/>
      <c r="O18" s="41"/>
      <c r="P18" s="41"/>
      <c r="Q18" s="44"/>
      <c r="R18" s="242" t="str">
        <f t="shared" si="0"/>
        <v/>
      </c>
      <c r="S18" s="243" t="str">
        <f t="shared" si="1"/>
        <v/>
      </c>
    </row>
    <row r="19" spans="1:19" ht="32.1" customHeight="1">
      <c r="A19" s="201">
        <v>6</v>
      </c>
      <c r="B19" s="114"/>
      <c r="C19" s="519"/>
      <c r="D19" s="519"/>
      <c r="E19" s="181"/>
      <c r="F19" s="181"/>
      <c r="G19" s="182"/>
      <c r="H19" s="181"/>
      <c r="I19" s="181"/>
      <c r="J19" s="181"/>
      <c r="K19" s="181"/>
      <c r="L19" s="181"/>
      <c r="M19" s="16"/>
      <c r="N19" s="40"/>
      <c r="O19" s="41"/>
      <c r="P19" s="41"/>
      <c r="Q19" s="44"/>
      <c r="R19" s="242" t="str">
        <f t="shared" si="0"/>
        <v/>
      </c>
      <c r="S19" s="243" t="str">
        <f t="shared" si="1"/>
        <v/>
      </c>
    </row>
    <row r="20" spans="1:19" ht="32.1" customHeight="1">
      <c r="A20" s="201">
        <v>7</v>
      </c>
      <c r="B20" s="114"/>
      <c r="C20" s="519"/>
      <c r="D20" s="519"/>
      <c r="E20" s="181"/>
      <c r="F20" s="181"/>
      <c r="G20" s="182"/>
      <c r="H20" s="181"/>
      <c r="I20" s="181"/>
      <c r="J20" s="181"/>
      <c r="K20" s="181"/>
      <c r="L20" s="181"/>
      <c r="M20" s="16"/>
      <c r="N20" s="40"/>
      <c r="O20" s="41"/>
      <c r="P20" s="41"/>
      <c r="Q20" s="182"/>
      <c r="R20" s="242" t="str">
        <f t="shared" si="0"/>
        <v/>
      </c>
      <c r="S20" s="243" t="str">
        <f t="shared" si="1"/>
        <v/>
      </c>
    </row>
    <row r="21" spans="1:19" ht="32.1" customHeight="1">
      <c r="A21" s="201">
        <v>8</v>
      </c>
      <c r="B21" s="114"/>
      <c r="C21" s="519"/>
      <c r="D21" s="519"/>
      <c r="E21" s="181"/>
      <c r="F21" s="181"/>
      <c r="G21" s="182"/>
      <c r="H21" s="181"/>
      <c r="I21" s="181"/>
      <c r="J21" s="181"/>
      <c r="K21" s="181"/>
      <c r="L21" s="181"/>
      <c r="M21" s="16"/>
      <c r="N21" s="40"/>
      <c r="O21" s="41"/>
      <c r="P21" s="41"/>
      <c r="Q21" s="182"/>
      <c r="R21" s="242" t="str">
        <f t="shared" si="0"/>
        <v/>
      </c>
      <c r="S21" s="243" t="str">
        <f t="shared" si="1"/>
        <v/>
      </c>
    </row>
    <row r="22" spans="1:19" ht="32.1" customHeight="1">
      <c r="A22" s="201">
        <v>9</v>
      </c>
      <c r="B22" s="114"/>
      <c r="C22" s="519"/>
      <c r="D22" s="519"/>
      <c r="E22" s="181"/>
      <c r="F22" s="181"/>
      <c r="G22" s="182"/>
      <c r="H22" s="181"/>
      <c r="I22" s="181"/>
      <c r="J22" s="181"/>
      <c r="K22" s="181"/>
      <c r="L22" s="181"/>
      <c r="M22" s="16"/>
      <c r="N22" s="40"/>
      <c r="O22" s="41"/>
      <c r="P22" s="41"/>
      <c r="Q22" s="182"/>
      <c r="R22" s="242" t="str">
        <f t="shared" si="0"/>
        <v/>
      </c>
      <c r="S22" s="243" t="str">
        <f t="shared" si="1"/>
        <v/>
      </c>
    </row>
    <row r="23" spans="1:19" ht="32.1" customHeight="1">
      <c r="A23" s="201">
        <v>10</v>
      </c>
      <c r="B23" s="114"/>
      <c r="C23" s="519"/>
      <c r="D23" s="519"/>
      <c r="E23" s="181"/>
      <c r="F23" s="181"/>
      <c r="G23" s="182"/>
      <c r="H23" s="181"/>
      <c r="I23" s="181"/>
      <c r="J23" s="181"/>
      <c r="K23" s="181"/>
      <c r="L23" s="181"/>
      <c r="M23" s="16"/>
      <c r="N23" s="40"/>
      <c r="O23" s="41"/>
      <c r="P23" s="41"/>
      <c r="Q23" s="182"/>
      <c r="R23" s="242" t="str">
        <f t="shared" si="0"/>
        <v/>
      </c>
      <c r="S23" s="243" t="str">
        <f t="shared" si="1"/>
        <v/>
      </c>
    </row>
    <row r="24" spans="1:19" ht="32.1" customHeight="1">
      <c r="A24" s="201">
        <v>11</v>
      </c>
      <c r="B24" s="114"/>
      <c r="C24" s="519"/>
      <c r="D24" s="519"/>
      <c r="E24" s="181"/>
      <c r="F24" s="181"/>
      <c r="G24" s="182"/>
      <c r="H24" s="181"/>
      <c r="I24" s="181"/>
      <c r="J24" s="181"/>
      <c r="K24" s="181"/>
      <c r="L24" s="181"/>
      <c r="M24" s="16"/>
      <c r="N24" s="40"/>
      <c r="O24" s="41"/>
      <c r="P24" s="41"/>
      <c r="Q24" s="182"/>
      <c r="R24" s="242" t="str">
        <f t="shared" si="0"/>
        <v/>
      </c>
      <c r="S24" s="243" t="str">
        <f t="shared" si="1"/>
        <v/>
      </c>
    </row>
    <row r="25" spans="1:19" ht="32.1" customHeight="1">
      <c r="A25" s="201">
        <v>12</v>
      </c>
      <c r="B25" s="114"/>
      <c r="C25" s="519"/>
      <c r="D25" s="519"/>
      <c r="E25" s="181"/>
      <c r="F25" s="181"/>
      <c r="G25" s="182"/>
      <c r="H25" s="181"/>
      <c r="I25" s="181"/>
      <c r="J25" s="181"/>
      <c r="K25" s="181"/>
      <c r="L25" s="181"/>
      <c r="M25" s="16"/>
      <c r="N25" s="40"/>
      <c r="O25" s="41"/>
      <c r="P25" s="41"/>
      <c r="Q25" s="182"/>
      <c r="R25" s="242" t="str">
        <f t="shared" si="0"/>
        <v/>
      </c>
      <c r="S25" s="243" t="str">
        <f t="shared" si="1"/>
        <v/>
      </c>
    </row>
    <row r="26" spans="1:19" ht="32.1" customHeight="1">
      <c r="A26" s="201">
        <v>13</v>
      </c>
      <c r="B26" s="114"/>
      <c r="C26" s="519"/>
      <c r="D26" s="519"/>
      <c r="E26" s="181"/>
      <c r="F26" s="181"/>
      <c r="G26" s="182"/>
      <c r="H26" s="181"/>
      <c r="I26" s="181"/>
      <c r="J26" s="181"/>
      <c r="K26" s="181"/>
      <c r="L26" s="181"/>
      <c r="M26" s="16"/>
      <c r="N26" s="40"/>
      <c r="O26" s="41"/>
      <c r="P26" s="41"/>
      <c r="Q26" s="182"/>
      <c r="R26" s="242" t="str">
        <f t="shared" si="0"/>
        <v/>
      </c>
      <c r="S26" s="243" t="str">
        <f t="shared" si="1"/>
        <v/>
      </c>
    </row>
    <row r="27" spans="1:19" ht="32.1" customHeight="1">
      <c r="A27" s="201">
        <v>14</v>
      </c>
      <c r="B27" s="114"/>
      <c r="C27" s="519"/>
      <c r="D27" s="519"/>
      <c r="E27" s="181"/>
      <c r="F27" s="181"/>
      <c r="G27" s="182"/>
      <c r="H27" s="181"/>
      <c r="I27" s="181"/>
      <c r="J27" s="181"/>
      <c r="K27" s="181"/>
      <c r="L27" s="181"/>
      <c r="M27" s="16"/>
      <c r="N27" s="40"/>
      <c r="O27" s="41"/>
      <c r="P27" s="41"/>
      <c r="Q27" s="182"/>
      <c r="R27" s="242" t="str">
        <f t="shared" si="0"/>
        <v/>
      </c>
      <c r="S27" s="243" t="str">
        <f t="shared" si="1"/>
        <v/>
      </c>
    </row>
    <row r="28" spans="1:19" ht="32.1" customHeight="1">
      <c r="A28" s="201">
        <v>15</v>
      </c>
      <c r="B28" s="114"/>
      <c r="C28" s="519"/>
      <c r="D28" s="519"/>
      <c r="E28" s="181"/>
      <c r="F28" s="181"/>
      <c r="G28" s="182"/>
      <c r="H28" s="181"/>
      <c r="I28" s="181"/>
      <c r="J28" s="181"/>
      <c r="K28" s="181"/>
      <c r="L28" s="181"/>
      <c r="M28" s="16"/>
      <c r="N28" s="40"/>
      <c r="O28" s="41"/>
      <c r="P28" s="41"/>
      <c r="Q28" s="182"/>
      <c r="R28" s="242" t="str">
        <f t="shared" si="0"/>
        <v/>
      </c>
      <c r="S28" s="243" t="str">
        <f t="shared" si="1"/>
        <v/>
      </c>
    </row>
    <row r="29" spans="1:19" ht="32.1" customHeight="1">
      <c r="A29" s="201">
        <v>16</v>
      </c>
      <c r="B29" s="114"/>
      <c r="C29" s="519"/>
      <c r="D29" s="519"/>
      <c r="E29" s="181"/>
      <c r="F29" s="181"/>
      <c r="G29" s="182"/>
      <c r="H29" s="181"/>
      <c r="I29" s="181"/>
      <c r="J29" s="181"/>
      <c r="K29" s="181"/>
      <c r="L29" s="181"/>
      <c r="M29" s="16"/>
      <c r="N29" s="40"/>
      <c r="O29" s="41"/>
      <c r="P29" s="41"/>
      <c r="Q29" s="182"/>
      <c r="R29" s="242" t="str">
        <f t="shared" si="0"/>
        <v/>
      </c>
      <c r="S29" s="243" t="str">
        <f t="shared" si="1"/>
        <v/>
      </c>
    </row>
    <row r="30" spans="1:19" ht="32.1" customHeight="1">
      <c r="A30" s="201">
        <v>17</v>
      </c>
      <c r="B30" s="114"/>
      <c r="C30" s="519"/>
      <c r="D30" s="519"/>
      <c r="E30" s="181"/>
      <c r="F30" s="181"/>
      <c r="G30" s="182"/>
      <c r="H30" s="181"/>
      <c r="I30" s="181"/>
      <c r="J30" s="181"/>
      <c r="K30" s="181"/>
      <c r="L30" s="181"/>
      <c r="M30" s="16"/>
      <c r="N30" s="40"/>
      <c r="O30" s="41"/>
      <c r="P30" s="41"/>
      <c r="Q30" s="182"/>
      <c r="R30" s="242" t="str">
        <f t="shared" si="0"/>
        <v/>
      </c>
      <c r="S30" s="243" t="str">
        <f t="shared" si="1"/>
        <v/>
      </c>
    </row>
    <row r="31" spans="1:19" ht="32.1" customHeight="1">
      <c r="A31" s="201">
        <v>18</v>
      </c>
      <c r="B31" s="114"/>
      <c r="C31" s="519"/>
      <c r="D31" s="519"/>
      <c r="E31" s="181"/>
      <c r="F31" s="181"/>
      <c r="G31" s="182"/>
      <c r="H31" s="181"/>
      <c r="I31" s="181"/>
      <c r="J31" s="181"/>
      <c r="K31" s="181"/>
      <c r="L31" s="181"/>
      <c r="M31" s="16"/>
      <c r="N31" s="40"/>
      <c r="O31" s="41"/>
      <c r="P31" s="41"/>
      <c r="Q31" s="182"/>
      <c r="R31" s="242" t="str">
        <f t="shared" si="0"/>
        <v/>
      </c>
      <c r="S31" s="243" t="str">
        <f t="shared" si="1"/>
        <v/>
      </c>
    </row>
    <row r="32" spans="1:19" ht="32.1" customHeight="1">
      <c r="A32" s="201">
        <v>19</v>
      </c>
      <c r="B32" s="114"/>
      <c r="C32" s="519"/>
      <c r="D32" s="519"/>
      <c r="E32" s="181"/>
      <c r="F32" s="181"/>
      <c r="G32" s="182"/>
      <c r="H32" s="181"/>
      <c r="I32" s="181"/>
      <c r="J32" s="181"/>
      <c r="K32" s="181"/>
      <c r="L32" s="181"/>
      <c r="M32" s="16"/>
      <c r="N32" s="40"/>
      <c r="O32" s="41"/>
      <c r="P32" s="41"/>
      <c r="Q32" s="182"/>
      <c r="R32" s="242" t="str">
        <f t="shared" si="0"/>
        <v/>
      </c>
      <c r="S32" s="243" t="str">
        <f t="shared" si="1"/>
        <v/>
      </c>
    </row>
    <row r="33" spans="1:19" ht="32.1" customHeight="1">
      <c r="A33" s="201">
        <v>20</v>
      </c>
      <c r="B33" s="114"/>
      <c r="C33" s="519"/>
      <c r="D33" s="519"/>
      <c r="E33" s="181"/>
      <c r="F33" s="181"/>
      <c r="G33" s="182"/>
      <c r="H33" s="181"/>
      <c r="I33" s="181"/>
      <c r="J33" s="181"/>
      <c r="K33" s="181"/>
      <c r="L33" s="181"/>
      <c r="M33" s="16"/>
      <c r="N33" s="40"/>
      <c r="O33" s="41"/>
      <c r="P33" s="41"/>
      <c r="Q33" s="182"/>
      <c r="R33" s="242" t="str">
        <f t="shared" si="0"/>
        <v/>
      </c>
      <c r="S33" s="243" t="str">
        <f t="shared" si="1"/>
        <v/>
      </c>
    </row>
    <row r="34" spans="1:19" ht="32.1" customHeight="1">
      <c r="A34" s="201">
        <v>21</v>
      </c>
      <c r="B34" s="114"/>
      <c r="C34" s="519"/>
      <c r="D34" s="519"/>
      <c r="E34" s="181"/>
      <c r="F34" s="181"/>
      <c r="G34" s="182"/>
      <c r="H34" s="181"/>
      <c r="I34" s="181"/>
      <c r="J34" s="181"/>
      <c r="K34" s="181"/>
      <c r="L34" s="181"/>
      <c r="M34" s="16"/>
      <c r="N34" s="40"/>
      <c r="O34" s="41"/>
      <c r="P34" s="41"/>
      <c r="Q34" s="182"/>
      <c r="R34" s="242" t="str">
        <f t="shared" si="0"/>
        <v/>
      </c>
      <c r="S34" s="243" t="str">
        <f t="shared" si="1"/>
        <v/>
      </c>
    </row>
    <row r="35" spans="1:19" ht="32.1" customHeight="1">
      <c r="A35" s="201">
        <v>22</v>
      </c>
      <c r="B35" s="114"/>
      <c r="C35" s="519"/>
      <c r="D35" s="519"/>
      <c r="E35" s="181"/>
      <c r="F35" s="181"/>
      <c r="G35" s="182"/>
      <c r="H35" s="181"/>
      <c r="I35" s="181"/>
      <c r="J35" s="181"/>
      <c r="K35" s="181"/>
      <c r="L35" s="181"/>
      <c r="M35" s="16"/>
      <c r="N35" s="40"/>
      <c r="O35" s="41"/>
      <c r="P35" s="41"/>
      <c r="Q35" s="182"/>
      <c r="R35" s="242" t="str">
        <f t="shared" si="0"/>
        <v/>
      </c>
      <c r="S35" s="243" t="str">
        <f t="shared" si="1"/>
        <v/>
      </c>
    </row>
    <row r="36" spans="1:19" ht="32.1" customHeight="1">
      <c r="A36" s="201">
        <v>23</v>
      </c>
      <c r="B36" s="114"/>
      <c r="C36" s="519"/>
      <c r="D36" s="519"/>
      <c r="E36" s="181"/>
      <c r="F36" s="181"/>
      <c r="G36" s="182"/>
      <c r="H36" s="181"/>
      <c r="I36" s="181"/>
      <c r="J36" s="181"/>
      <c r="K36" s="181"/>
      <c r="L36" s="181"/>
      <c r="M36" s="16"/>
      <c r="N36" s="40"/>
      <c r="O36" s="41"/>
      <c r="P36" s="41"/>
      <c r="Q36" s="182"/>
      <c r="R36" s="242" t="str">
        <f t="shared" si="0"/>
        <v/>
      </c>
      <c r="S36" s="243" t="str">
        <f t="shared" si="1"/>
        <v/>
      </c>
    </row>
    <row r="37" spans="1:19" ht="32.1" customHeight="1">
      <c r="A37" s="201">
        <v>24</v>
      </c>
      <c r="B37" s="114"/>
      <c r="C37" s="519"/>
      <c r="D37" s="519"/>
      <c r="E37" s="181"/>
      <c r="F37" s="181"/>
      <c r="G37" s="182"/>
      <c r="H37" s="181"/>
      <c r="I37" s="181"/>
      <c r="J37" s="181"/>
      <c r="K37" s="181"/>
      <c r="L37" s="181"/>
      <c r="M37" s="16"/>
      <c r="N37" s="40"/>
      <c r="O37" s="41"/>
      <c r="P37" s="41"/>
      <c r="Q37" s="182"/>
      <c r="R37" s="242" t="str">
        <f t="shared" si="0"/>
        <v/>
      </c>
      <c r="S37" s="243" t="str">
        <f t="shared" si="1"/>
        <v/>
      </c>
    </row>
    <row r="38" spans="1:19" ht="32.1" customHeight="1">
      <c r="A38" s="201">
        <v>25</v>
      </c>
      <c r="B38" s="114"/>
      <c r="C38" s="519"/>
      <c r="D38" s="519"/>
      <c r="E38" s="181"/>
      <c r="F38" s="181"/>
      <c r="G38" s="182"/>
      <c r="H38" s="181"/>
      <c r="I38" s="181"/>
      <c r="J38" s="181"/>
      <c r="K38" s="181"/>
      <c r="L38" s="181"/>
      <c r="M38" s="16"/>
      <c r="N38" s="40"/>
      <c r="O38" s="41"/>
      <c r="P38" s="41"/>
      <c r="Q38" s="182"/>
      <c r="R38" s="242" t="str">
        <f t="shared" si="0"/>
        <v/>
      </c>
      <c r="S38" s="243" t="str">
        <f t="shared" si="1"/>
        <v/>
      </c>
    </row>
    <row r="39" spans="1:19" ht="32.1" customHeight="1">
      <c r="A39" s="201">
        <v>26</v>
      </c>
      <c r="B39" s="114"/>
      <c r="C39" s="532"/>
      <c r="D39" s="533"/>
      <c r="E39" s="181"/>
      <c r="F39" s="181"/>
      <c r="G39" s="182"/>
      <c r="H39" s="181"/>
      <c r="I39" s="181"/>
      <c r="J39" s="181"/>
      <c r="K39" s="181"/>
      <c r="L39" s="181"/>
      <c r="M39" s="16"/>
      <c r="N39" s="40"/>
      <c r="O39" s="41"/>
      <c r="P39" s="41"/>
      <c r="Q39" s="182"/>
      <c r="R39" s="242" t="str">
        <f t="shared" si="0"/>
        <v/>
      </c>
      <c r="S39" s="243" t="str">
        <f t="shared" si="1"/>
        <v/>
      </c>
    </row>
    <row r="40" spans="1:19" ht="32.1" customHeight="1">
      <c r="A40" s="201">
        <v>27</v>
      </c>
      <c r="B40" s="114"/>
      <c r="C40" s="532"/>
      <c r="D40" s="533"/>
      <c r="E40" s="181"/>
      <c r="F40" s="181"/>
      <c r="G40" s="182"/>
      <c r="H40" s="181"/>
      <c r="I40" s="181"/>
      <c r="J40" s="181"/>
      <c r="K40" s="181"/>
      <c r="L40" s="181"/>
      <c r="M40" s="16"/>
      <c r="N40" s="40"/>
      <c r="O40" s="41"/>
      <c r="P40" s="41"/>
      <c r="Q40" s="182"/>
      <c r="R40" s="244" t="str">
        <f t="shared" ref="R40" si="2">IFERROR(O40/I40*J40,"")</f>
        <v/>
      </c>
      <c r="S40" s="245" t="str">
        <f t="shared" ref="S40" si="3">IF(R40="","",IF(P40=R40,"〇","✓"))</f>
        <v/>
      </c>
    </row>
    <row r="41" spans="1:19" ht="30" customHeight="1">
      <c r="A41" s="196"/>
      <c r="B41" s="541"/>
      <c r="C41" s="541"/>
      <c r="D41" s="541"/>
      <c r="E41" s="541"/>
      <c r="F41" s="541"/>
      <c r="G41" s="231"/>
      <c r="H41" s="196"/>
      <c r="I41" s="231"/>
      <c r="J41" s="231"/>
      <c r="K41" s="231"/>
      <c r="L41" s="231"/>
      <c r="M41" s="231"/>
      <c r="N41" s="231"/>
      <c r="O41" s="229" t="s">
        <v>16</v>
      </c>
      <c r="P41" s="42">
        <f>ROUNDDOWN(SUM(P14:P40),0)</f>
        <v>0</v>
      </c>
      <c r="Q41" s="378"/>
      <c r="R41" s="235"/>
    </row>
    <row r="42" spans="1:19" ht="21.95" customHeight="1">
      <c r="B42" s="535" t="s">
        <v>1108</v>
      </c>
      <c r="C42" s="535"/>
      <c r="D42" s="535"/>
      <c r="E42" s="535"/>
      <c r="F42" s="535"/>
      <c r="G42" s="535"/>
      <c r="H42" s="535"/>
      <c r="I42" s="535"/>
      <c r="J42" s="535"/>
      <c r="K42" s="535"/>
      <c r="L42" s="535"/>
      <c r="M42" s="535"/>
      <c r="N42" s="535"/>
      <c r="O42" s="542"/>
      <c r="P42" s="542"/>
      <c r="Q42" s="535"/>
    </row>
    <row r="43" spans="1:19" ht="21.95" customHeight="1">
      <c r="B43" s="535" t="s">
        <v>813</v>
      </c>
      <c r="C43" s="535"/>
      <c r="D43" s="535"/>
      <c r="E43" s="535"/>
      <c r="F43" s="535"/>
      <c r="G43" s="535"/>
      <c r="H43" s="535"/>
      <c r="I43" s="535"/>
      <c r="J43" s="535"/>
      <c r="K43" s="535"/>
      <c r="L43" s="535"/>
      <c r="M43" s="535"/>
      <c r="N43" s="535"/>
      <c r="O43" s="535"/>
      <c r="P43" s="535"/>
      <c r="Q43" s="535"/>
    </row>
    <row r="44" spans="1:19" ht="21.95" customHeight="1">
      <c r="B44" s="534" t="s">
        <v>1200</v>
      </c>
      <c r="C44" s="534"/>
      <c r="D44" s="534"/>
      <c r="E44" s="534"/>
      <c r="F44" s="534"/>
      <c r="G44" s="534"/>
      <c r="H44" s="534"/>
      <c r="I44" s="534"/>
      <c r="J44" s="534"/>
      <c r="K44" s="534"/>
      <c r="L44" s="232"/>
      <c r="M44" s="232"/>
      <c r="N44" s="232"/>
      <c r="O44" s="232"/>
      <c r="P44" s="232"/>
      <c r="Q44" s="232"/>
    </row>
    <row r="45" spans="1:19" ht="21.95" customHeight="1">
      <c r="B45" s="535" t="s">
        <v>1109</v>
      </c>
      <c r="C45" s="535"/>
      <c r="D45" s="535"/>
      <c r="E45" s="535"/>
      <c r="F45" s="535"/>
      <c r="G45" s="535"/>
      <c r="H45" s="535"/>
      <c r="I45" s="535"/>
      <c r="J45" s="535"/>
      <c r="K45" s="535"/>
      <c r="L45" s="535"/>
      <c r="M45" s="535"/>
      <c r="N45" s="232"/>
      <c r="O45" s="232"/>
      <c r="P45" s="232"/>
      <c r="Q45" s="232"/>
    </row>
    <row r="46" spans="1:19" ht="21.95" customHeight="1">
      <c r="B46" s="236" t="s">
        <v>1110</v>
      </c>
    </row>
  </sheetData>
  <sheetProtection algorithmName="SHA-512" hashValue="IPER/VzRuhDjHi9N3DUZ49S8LoQbQPw1etbvFVKOY101kF/OQW9Y1MpC/z6eUi6Z85B8w2Udy8Sv2v7keNn0EQ==" saltValue="bCr+TwAHKgFHXfXkNyXZzw==" spinCount="100000" sheet="1" objects="1" scenarios="1" selectLockedCells="1"/>
  <mergeCells count="64">
    <mergeCell ref="G12:G13"/>
    <mergeCell ref="B12:B13"/>
    <mergeCell ref="M12:M13"/>
    <mergeCell ref="F3:I3"/>
    <mergeCell ref="F4:I4"/>
    <mergeCell ref="F5:I5"/>
    <mergeCell ref="F6:I6"/>
    <mergeCell ref="F7:I7"/>
    <mergeCell ref="F9:G9"/>
    <mergeCell ref="F8:G8"/>
    <mergeCell ref="H8:I8"/>
    <mergeCell ref="H9:I9"/>
    <mergeCell ref="B44:K44"/>
    <mergeCell ref="B45:M45"/>
    <mergeCell ref="B5:E5"/>
    <mergeCell ref="B4:E4"/>
    <mergeCell ref="B3:E3"/>
    <mergeCell ref="B6:E6"/>
    <mergeCell ref="B7:E7"/>
    <mergeCell ref="B8:E9"/>
    <mergeCell ref="C24:D24"/>
    <mergeCell ref="C25:D25"/>
    <mergeCell ref="C15:D15"/>
    <mergeCell ref="B41:F41"/>
    <mergeCell ref="B42:Q42"/>
    <mergeCell ref="C38:D38"/>
    <mergeCell ref="C39:D39"/>
    <mergeCell ref="B43:Q43"/>
    <mergeCell ref="C31:D31"/>
    <mergeCell ref="C32:D32"/>
    <mergeCell ref="C33:D33"/>
    <mergeCell ref="C34:D34"/>
    <mergeCell ref="C40:D40"/>
    <mergeCell ref="C35:D35"/>
    <mergeCell ref="C36:D36"/>
    <mergeCell ref="C37:D37"/>
    <mergeCell ref="C29:D29"/>
    <mergeCell ref="C30:D30"/>
    <mergeCell ref="C27:D27"/>
    <mergeCell ref="C26:D26"/>
    <mergeCell ref="C14:D14"/>
    <mergeCell ref="C23:D23"/>
    <mergeCell ref="C16:D16"/>
    <mergeCell ref="C17:D17"/>
    <mergeCell ref="C19:D19"/>
    <mergeCell ref="C20:D20"/>
    <mergeCell ref="C22:D22"/>
    <mergeCell ref="C18:D18"/>
    <mergeCell ref="B1:G1"/>
    <mergeCell ref="A11:I11"/>
    <mergeCell ref="P2:Q2"/>
    <mergeCell ref="P1:Q1"/>
    <mergeCell ref="C28:D28"/>
    <mergeCell ref="C21:D21"/>
    <mergeCell ref="E12:F12"/>
    <mergeCell ref="C12:D13"/>
    <mergeCell ref="A12:A13"/>
    <mergeCell ref="I12:J12"/>
    <mergeCell ref="K12:L12"/>
    <mergeCell ref="P12:P13"/>
    <mergeCell ref="Q12:Q13"/>
    <mergeCell ref="N12:N13"/>
    <mergeCell ref="O12:O13"/>
    <mergeCell ref="H12:H13"/>
  </mergeCells>
  <phoneticPr fontId="4"/>
  <conditionalFormatting sqref="B14:Q40">
    <cfRule type="expression" dxfId="79" priority="13">
      <formula>B14&lt;&gt;""</formula>
    </cfRule>
  </conditionalFormatting>
  <conditionalFormatting sqref="I14:J40">
    <cfRule type="expression" dxfId="78" priority="2">
      <formula>AND($J14&lt;&gt;"",$I14&lt;&gt;"",($I14-$J14)&lt;0)</formula>
    </cfRule>
  </conditionalFormatting>
  <conditionalFormatting sqref="M14:N40">
    <cfRule type="expression" dxfId="77" priority="12">
      <formula>AND($F$7&lt;&gt;"",M14&lt;&gt;"",(M14-$F$7)&lt;0)</formula>
    </cfRule>
  </conditionalFormatting>
  <conditionalFormatting sqref="N14:N40">
    <cfRule type="expression" dxfId="76" priority="1">
      <formula>AND(N14&lt;&gt;"",N14&gt;DATE(2027,2,28))</formula>
    </cfRule>
  </conditionalFormatting>
  <dataValidations count="4">
    <dataValidation type="whole" operator="greaterThanOrEqual" allowBlank="1" showInputMessage="1" showErrorMessage="1" error="小数点以下の数値が出ない様に入力して下さい。" sqref="O14:P40" xr:uid="{00000000-0002-0000-0100-000000000000}">
      <formula1>0</formula1>
    </dataValidation>
    <dataValidation type="list" allowBlank="1" showInputMessage="1" showErrorMessage="1" sqref="B14:B40" xr:uid="{00000000-0002-0000-0100-000001000000}">
      <formula1>"新規,変更,申請済"</formula1>
    </dataValidation>
    <dataValidation type="date" operator="greaterThanOrEqual" allowBlank="1" showInputMessage="1" showErrorMessage="1" error="日付を入力して下さい。_x000a_&quot;2023/1/1&quot;の様にご入力下さい。" sqref="N18:N40" xr:uid="{00000000-0002-0000-0100-000002000000}">
      <formula1>1</formula1>
    </dataValidation>
    <dataValidation allowBlank="1" showInputMessage="1" showErrorMessage="1" prompt="支出額に対し一部が補助対象外となる場合、_x000a_補助対象経費の按分根拠を記載してください。" sqref="Q14:Q40" xr:uid="{7BCEF887-97D0-4DCD-BCDD-7671687E1560}"/>
  </dataValidations>
  <pageMargins left="0.31496062992125984" right="0.11811023622047245" top="0.55118110236220474" bottom="0.55118110236220474" header="0.31496062992125984" footer="0.31496062992125984"/>
  <pageSetup paperSize="9" scale="48" orientation="portrait" r:id="rId1"/>
  <headerFooter>
    <oddHeader>&amp;F</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625"/>
  <sheetViews>
    <sheetView showGridLines="0" zoomScaleNormal="100" zoomScaleSheetLayoutView="100" workbookViewId="0">
      <selection activeCell="B14" sqref="B14"/>
    </sheetView>
  </sheetViews>
  <sheetFormatPr defaultColWidth="9" defaultRowHeight="15" customHeight="1"/>
  <cols>
    <col min="1" max="1" width="4" style="18" customWidth="1"/>
    <col min="2" max="2" width="26.625" style="18" customWidth="1"/>
    <col min="3" max="3" width="16.625" style="18" customWidth="1"/>
    <col min="4" max="5" width="14.625" style="18" customWidth="1"/>
    <col min="6" max="8" width="16.625" style="18" customWidth="1"/>
    <col min="9" max="9" width="12.625" style="18" customWidth="1"/>
    <col min="10" max="10" width="12" style="18" hidden="1" customWidth="1"/>
    <col min="11" max="12" width="12" style="18" customWidth="1"/>
    <col min="13" max="13" width="15.25" style="18" customWidth="1"/>
    <col min="14" max="14" width="18.125" style="18" bestFit="1" customWidth="1"/>
    <col min="15" max="16" width="21" style="18" bestFit="1" customWidth="1"/>
    <col min="17" max="18" width="16.625" style="18" customWidth="1"/>
    <col min="19" max="19" width="10.625" style="18" customWidth="1"/>
    <col min="20" max="16384" width="9" style="18"/>
  </cols>
  <sheetData>
    <row r="1" spans="1:10" s="246" customFormat="1" ht="27.75" customHeight="1">
      <c r="B1" s="250" t="s">
        <v>1160</v>
      </c>
      <c r="I1" s="27"/>
    </row>
    <row r="2" spans="1:10" ht="18" customHeight="1">
      <c r="B2" s="5"/>
      <c r="F2" s="119"/>
      <c r="G2" s="120"/>
      <c r="H2" s="27"/>
    </row>
    <row r="3" spans="1:10" ht="18" customHeight="1">
      <c r="B3" s="475" t="s">
        <v>15</v>
      </c>
      <c r="C3" s="475"/>
      <c r="D3" s="476" t="str">
        <f>IF(シート①!D3="","",シート①!D3)</f>
        <v/>
      </c>
      <c r="E3" s="477"/>
      <c r="G3" s="120"/>
      <c r="H3" s="28"/>
      <c r="I3" s="28"/>
    </row>
    <row r="4" spans="1:10" ht="18" customHeight="1">
      <c r="B4" s="475" t="s">
        <v>14</v>
      </c>
      <c r="C4" s="475"/>
      <c r="D4" s="478" t="str">
        <f>IF(シート①!D4="","",シート①!D4)</f>
        <v>交付申請では記載しません。</v>
      </c>
      <c r="E4" s="479"/>
      <c r="H4" s="129"/>
      <c r="I4" s="258"/>
    </row>
    <row r="5" spans="1:10" ht="18" customHeight="1">
      <c r="B5" s="475" t="s">
        <v>168</v>
      </c>
      <c r="C5" s="475"/>
      <c r="D5" s="476" t="str">
        <f>IF(シート①!D5="","",シート①!D5)</f>
        <v/>
      </c>
      <c r="E5" s="477"/>
      <c r="F5" s="120"/>
      <c r="G5" s="120"/>
      <c r="H5" s="120"/>
    </row>
    <row r="6" spans="1:10" ht="18" customHeight="1">
      <c r="B6" s="475" t="s">
        <v>170</v>
      </c>
      <c r="C6" s="475"/>
      <c r="D6" s="478" t="str">
        <f>IF(シート①!D6="","",シート①!D6)</f>
        <v>交付申請では記載しません。</v>
      </c>
      <c r="E6" s="479"/>
      <c r="F6" s="120"/>
      <c r="G6" s="120"/>
      <c r="H6" s="120"/>
    </row>
    <row r="7" spans="1:10" ht="18" customHeight="1">
      <c r="B7" s="475" t="s">
        <v>1046</v>
      </c>
      <c r="C7" s="475"/>
      <c r="D7" s="480" t="str">
        <f>IF(シート①!D7="","",シート①!D7)</f>
        <v/>
      </c>
      <c r="E7" s="481"/>
      <c r="F7" s="120"/>
      <c r="G7" s="120"/>
      <c r="H7" s="120"/>
    </row>
    <row r="8" spans="1:10" ht="12.75" customHeight="1">
      <c r="B8" s="485" t="s">
        <v>969</v>
      </c>
      <c r="C8" s="486"/>
      <c r="D8" s="248" t="s">
        <v>987</v>
      </c>
      <c r="E8" s="193" t="s">
        <v>1042</v>
      </c>
      <c r="F8" s="120"/>
      <c r="G8" s="120"/>
      <c r="H8" s="120"/>
    </row>
    <row r="9" spans="1:10" ht="18" customHeight="1">
      <c r="B9" s="487"/>
      <c r="C9" s="488"/>
      <c r="D9" s="260" t="str">
        <f>IF(シート①!D9="","",シート①!D9)</f>
        <v/>
      </c>
      <c r="E9" s="260" t="str">
        <f>IF(シート①!E9="","",シート①!E9)</f>
        <v/>
      </c>
      <c r="F9" s="120"/>
      <c r="G9" s="120"/>
      <c r="H9" s="120"/>
    </row>
    <row r="10" spans="1:10" ht="18" customHeight="1">
      <c r="A10" s="23"/>
      <c r="B10" s="23"/>
      <c r="C10" s="23"/>
      <c r="D10" s="23"/>
      <c r="E10" s="23"/>
      <c r="F10" s="23"/>
      <c r="G10" s="23"/>
      <c r="H10" s="23"/>
      <c r="I10" s="23"/>
    </row>
    <row r="11" spans="1:10" ht="18" customHeight="1">
      <c r="A11" s="19" t="s">
        <v>541</v>
      </c>
      <c r="C11" s="22"/>
      <c r="D11" s="22"/>
      <c r="E11" s="22"/>
      <c r="F11" s="22"/>
      <c r="G11" s="22"/>
      <c r="H11" s="22"/>
      <c r="I11" s="23"/>
    </row>
    <row r="12" spans="1:10" ht="32.1" customHeight="1">
      <c r="A12" s="546"/>
      <c r="B12" s="551" t="s">
        <v>156</v>
      </c>
      <c r="C12" s="546" t="s">
        <v>18</v>
      </c>
      <c r="D12" s="552" t="s">
        <v>164</v>
      </c>
      <c r="E12" s="554" t="s">
        <v>986</v>
      </c>
      <c r="F12" s="548" t="s">
        <v>542</v>
      </c>
      <c r="G12" s="549"/>
      <c r="H12" s="550"/>
      <c r="I12" s="545" t="s">
        <v>1175</v>
      </c>
    </row>
    <row r="13" spans="1:10" ht="32.1" customHeight="1">
      <c r="A13" s="547"/>
      <c r="B13" s="487"/>
      <c r="C13" s="547"/>
      <c r="D13" s="553"/>
      <c r="E13" s="555"/>
      <c r="F13" s="259" t="s">
        <v>543</v>
      </c>
      <c r="G13" s="259" t="s">
        <v>157</v>
      </c>
      <c r="H13" s="259" t="s">
        <v>544</v>
      </c>
      <c r="I13" s="489"/>
    </row>
    <row r="14" spans="1:10" ht="18" customHeight="1">
      <c r="A14" s="254">
        <v>1</v>
      </c>
      <c r="B14" s="25"/>
      <c r="C14" s="25"/>
      <c r="D14" s="16"/>
      <c r="E14" s="153"/>
      <c r="F14" s="148"/>
      <c r="G14" s="148"/>
      <c r="H14" s="148"/>
      <c r="I14" s="148"/>
      <c r="J14" s="18">
        <f>IF(A14&lt;=42,A14,IF(COUNTA(B14:I14)&gt;0,ROW(J14)-13,""))</f>
        <v>1</v>
      </c>
    </row>
    <row r="15" spans="1:10" ht="18" customHeight="1">
      <c r="A15" s="254">
        <v>2</v>
      </c>
      <c r="B15" s="25"/>
      <c r="C15" s="25"/>
      <c r="D15" s="16"/>
      <c r="E15" s="153"/>
      <c r="F15" s="148"/>
      <c r="G15" s="148"/>
      <c r="H15" s="148"/>
      <c r="I15" s="148"/>
      <c r="J15" s="18">
        <f t="shared" ref="J15:J78" si="0">IF(A15&lt;=42,A15,IF(COUNTA(B15:I15)&gt;0,ROW(J15)-13,""))</f>
        <v>2</v>
      </c>
    </row>
    <row r="16" spans="1:10" ht="18" customHeight="1">
      <c r="A16" s="254">
        <v>3</v>
      </c>
      <c r="B16" s="25"/>
      <c r="C16" s="25"/>
      <c r="D16" s="16"/>
      <c r="E16" s="153"/>
      <c r="F16" s="148"/>
      <c r="G16" s="148"/>
      <c r="H16" s="148"/>
      <c r="I16" s="148"/>
      <c r="J16" s="18">
        <f t="shared" si="0"/>
        <v>3</v>
      </c>
    </row>
    <row r="17" spans="1:10" ht="18" customHeight="1">
      <c r="A17" s="254">
        <v>4</v>
      </c>
      <c r="B17" s="25"/>
      <c r="C17" s="25"/>
      <c r="D17" s="16"/>
      <c r="E17" s="153"/>
      <c r="F17" s="148"/>
      <c r="G17" s="148"/>
      <c r="H17" s="148"/>
      <c r="I17" s="148"/>
      <c r="J17" s="18">
        <f t="shared" si="0"/>
        <v>4</v>
      </c>
    </row>
    <row r="18" spans="1:10" ht="18" customHeight="1">
      <c r="A18" s="254">
        <v>5</v>
      </c>
      <c r="B18" s="25"/>
      <c r="C18" s="25"/>
      <c r="D18" s="16"/>
      <c r="E18" s="153"/>
      <c r="F18" s="148"/>
      <c r="G18" s="148"/>
      <c r="H18" s="148"/>
      <c r="I18" s="148"/>
      <c r="J18" s="18">
        <f t="shared" si="0"/>
        <v>5</v>
      </c>
    </row>
    <row r="19" spans="1:10" ht="18" customHeight="1">
      <c r="A19" s="254">
        <v>6</v>
      </c>
      <c r="B19" s="25"/>
      <c r="C19" s="25"/>
      <c r="D19" s="16"/>
      <c r="E19" s="153"/>
      <c r="F19" s="148"/>
      <c r="G19" s="148"/>
      <c r="H19" s="148"/>
      <c r="I19" s="148"/>
      <c r="J19" s="18">
        <f t="shared" si="0"/>
        <v>6</v>
      </c>
    </row>
    <row r="20" spans="1:10" ht="18" customHeight="1">
      <c r="A20" s="254">
        <v>7</v>
      </c>
      <c r="B20" s="25"/>
      <c r="C20" s="25"/>
      <c r="D20" s="16"/>
      <c r="E20" s="153"/>
      <c r="F20" s="148"/>
      <c r="G20" s="148"/>
      <c r="H20" s="148"/>
      <c r="I20" s="148"/>
      <c r="J20" s="18">
        <f t="shared" si="0"/>
        <v>7</v>
      </c>
    </row>
    <row r="21" spans="1:10" ht="18" customHeight="1">
      <c r="A21" s="254">
        <v>8</v>
      </c>
      <c r="B21" s="25"/>
      <c r="C21" s="25"/>
      <c r="D21" s="16"/>
      <c r="E21" s="153"/>
      <c r="F21" s="148"/>
      <c r="G21" s="148"/>
      <c r="H21" s="148"/>
      <c r="I21" s="148"/>
      <c r="J21" s="18">
        <f t="shared" si="0"/>
        <v>8</v>
      </c>
    </row>
    <row r="22" spans="1:10" ht="18" customHeight="1">
      <c r="A22" s="254">
        <v>9</v>
      </c>
      <c r="B22" s="35"/>
      <c r="C22" s="35"/>
      <c r="D22" s="115"/>
      <c r="E22" s="154"/>
      <c r="F22" s="114"/>
      <c r="G22" s="114"/>
      <c r="H22" s="114"/>
      <c r="I22" s="114"/>
      <c r="J22" s="18">
        <f t="shared" si="0"/>
        <v>9</v>
      </c>
    </row>
    <row r="23" spans="1:10" ht="18" customHeight="1">
      <c r="A23" s="254">
        <v>10</v>
      </c>
      <c r="B23" s="35"/>
      <c r="C23" s="35"/>
      <c r="D23" s="115"/>
      <c r="E23" s="154"/>
      <c r="F23" s="114"/>
      <c r="G23" s="114"/>
      <c r="H23" s="114"/>
      <c r="I23" s="114"/>
      <c r="J23" s="18">
        <f t="shared" si="0"/>
        <v>10</v>
      </c>
    </row>
    <row r="24" spans="1:10" ht="18" customHeight="1">
      <c r="A24" s="254">
        <v>11</v>
      </c>
      <c r="B24" s="35"/>
      <c r="C24" s="35"/>
      <c r="D24" s="115"/>
      <c r="E24" s="154"/>
      <c r="F24" s="114"/>
      <c r="G24" s="114"/>
      <c r="H24" s="114"/>
      <c r="I24" s="114"/>
      <c r="J24" s="18">
        <f t="shared" si="0"/>
        <v>11</v>
      </c>
    </row>
    <row r="25" spans="1:10" ht="18" customHeight="1">
      <c r="A25" s="254">
        <v>12</v>
      </c>
      <c r="B25" s="35"/>
      <c r="C25" s="35"/>
      <c r="D25" s="115"/>
      <c r="E25" s="154"/>
      <c r="F25" s="114"/>
      <c r="G25" s="114"/>
      <c r="H25" s="114"/>
      <c r="I25" s="114"/>
      <c r="J25" s="18">
        <f t="shared" si="0"/>
        <v>12</v>
      </c>
    </row>
    <row r="26" spans="1:10" ht="18" customHeight="1">
      <c r="A26" s="254">
        <v>13</v>
      </c>
      <c r="B26" s="35"/>
      <c r="C26" s="35"/>
      <c r="D26" s="115"/>
      <c r="E26" s="154"/>
      <c r="F26" s="114"/>
      <c r="G26" s="114"/>
      <c r="H26" s="114"/>
      <c r="I26" s="114"/>
      <c r="J26" s="18">
        <f t="shared" si="0"/>
        <v>13</v>
      </c>
    </row>
    <row r="27" spans="1:10" ht="18" customHeight="1">
      <c r="A27" s="254">
        <v>14</v>
      </c>
      <c r="B27" s="35"/>
      <c r="C27" s="35"/>
      <c r="D27" s="115"/>
      <c r="E27" s="154"/>
      <c r="F27" s="114"/>
      <c r="G27" s="114"/>
      <c r="H27" s="114"/>
      <c r="I27" s="114"/>
      <c r="J27" s="18">
        <f t="shared" si="0"/>
        <v>14</v>
      </c>
    </row>
    <row r="28" spans="1:10" ht="18" customHeight="1">
      <c r="A28" s="254">
        <v>15</v>
      </c>
      <c r="B28" s="35"/>
      <c r="C28" s="35"/>
      <c r="D28" s="115"/>
      <c r="E28" s="154"/>
      <c r="F28" s="114"/>
      <c r="G28" s="114"/>
      <c r="H28" s="114"/>
      <c r="I28" s="114"/>
      <c r="J28" s="18">
        <f t="shared" si="0"/>
        <v>15</v>
      </c>
    </row>
    <row r="29" spans="1:10" ht="18" customHeight="1">
      <c r="A29" s="254">
        <v>16</v>
      </c>
      <c r="B29" s="35"/>
      <c r="C29" s="35"/>
      <c r="D29" s="115"/>
      <c r="E29" s="154"/>
      <c r="F29" s="114"/>
      <c r="G29" s="114"/>
      <c r="H29" s="114"/>
      <c r="I29" s="114"/>
      <c r="J29" s="18">
        <f t="shared" si="0"/>
        <v>16</v>
      </c>
    </row>
    <row r="30" spans="1:10" ht="18" customHeight="1">
      <c r="A30" s="254">
        <v>17</v>
      </c>
      <c r="B30" s="35"/>
      <c r="C30" s="35"/>
      <c r="D30" s="115"/>
      <c r="E30" s="154"/>
      <c r="F30" s="114"/>
      <c r="G30" s="114"/>
      <c r="H30" s="114"/>
      <c r="I30" s="114"/>
      <c r="J30" s="18">
        <f t="shared" si="0"/>
        <v>17</v>
      </c>
    </row>
    <row r="31" spans="1:10" ht="18" customHeight="1">
      <c r="A31" s="254">
        <v>18</v>
      </c>
      <c r="B31" s="35"/>
      <c r="C31" s="35"/>
      <c r="D31" s="115"/>
      <c r="E31" s="154"/>
      <c r="F31" s="114"/>
      <c r="G31" s="114"/>
      <c r="H31" s="114"/>
      <c r="I31" s="114"/>
      <c r="J31" s="18">
        <f t="shared" si="0"/>
        <v>18</v>
      </c>
    </row>
    <row r="32" spans="1:10" ht="18" customHeight="1">
      <c r="A32" s="254">
        <v>19</v>
      </c>
      <c r="B32" s="35"/>
      <c r="C32" s="35"/>
      <c r="D32" s="115"/>
      <c r="E32" s="154"/>
      <c r="F32" s="114"/>
      <c r="G32" s="114"/>
      <c r="H32" s="114"/>
      <c r="I32" s="114"/>
      <c r="J32" s="18">
        <f t="shared" si="0"/>
        <v>19</v>
      </c>
    </row>
    <row r="33" spans="1:10" ht="18" customHeight="1">
      <c r="A33" s="254">
        <v>20</v>
      </c>
      <c r="B33" s="35"/>
      <c r="C33" s="35"/>
      <c r="D33" s="115"/>
      <c r="E33" s="154"/>
      <c r="F33" s="114"/>
      <c r="G33" s="114"/>
      <c r="H33" s="114"/>
      <c r="I33" s="114"/>
      <c r="J33" s="18">
        <f t="shared" si="0"/>
        <v>20</v>
      </c>
    </row>
    <row r="34" spans="1:10" ht="18" customHeight="1">
      <c r="A34" s="254">
        <v>21</v>
      </c>
      <c r="B34" s="35"/>
      <c r="C34" s="35"/>
      <c r="D34" s="115"/>
      <c r="E34" s="154"/>
      <c r="F34" s="114"/>
      <c r="G34" s="114"/>
      <c r="H34" s="114"/>
      <c r="I34" s="114"/>
      <c r="J34" s="18">
        <f t="shared" si="0"/>
        <v>21</v>
      </c>
    </row>
    <row r="35" spans="1:10" ht="18" customHeight="1">
      <c r="A35" s="254">
        <v>22</v>
      </c>
      <c r="B35" s="35"/>
      <c r="C35" s="35"/>
      <c r="D35" s="115"/>
      <c r="E35" s="154"/>
      <c r="F35" s="114"/>
      <c r="G35" s="114"/>
      <c r="H35" s="114"/>
      <c r="I35" s="114"/>
      <c r="J35" s="18">
        <f t="shared" si="0"/>
        <v>22</v>
      </c>
    </row>
    <row r="36" spans="1:10" ht="18" customHeight="1">
      <c r="A36" s="254">
        <v>23</v>
      </c>
      <c r="B36" s="35"/>
      <c r="C36" s="35"/>
      <c r="D36" s="115"/>
      <c r="E36" s="154"/>
      <c r="F36" s="114"/>
      <c r="G36" s="114"/>
      <c r="H36" s="114"/>
      <c r="I36" s="114"/>
      <c r="J36" s="18">
        <f t="shared" si="0"/>
        <v>23</v>
      </c>
    </row>
    <row r="37" spans="1:10" ht="18" customHeight="1">
      <c r="A37" s="254">
        <v>24</v>
      </c>
      <c r="B37" s="35"/>
      <c r="C37" s="35"/>
      <c r="D37" s="115"/>
      <c r="E37" s="154"/>
      <c r="F37" s="114"/>
      <c r="G37" s="114"/>
      <c r="H37" s="114"/>
      <c r="I37" s="114"/>
      <c r="J37" s="18">
        <f t="shared" si="0"/>
        <v>24</v>
      </c>
    </row>
    <row r="38" spans="1:10" ht="18" customHeight="1">
      <c r="A38" s="254">
        <v>25</v>
      </c>
      <c r="B38" s="35"/>
      <c r="C38" s="35"/>
      <c r="D38" s="115"/>
      <c r="E38" s="154"/>
      <c r="F38" s="114"/>
      <c r="G38" s="114"/>
      <c r="H38" s="114"/>
      <c r="I38" s="114"/>
      <c r="J38" s="18">
        <f t="shared" si="0"/>
        <v>25</v>
      </c>
    </row>
    <row r="39" spans="1:10" ht="18" customHeight="1">
      <c r="A39" s="254">
        <v>26</v>
      </c>
      <c r="B39" s="35"/>
      <c r="C39" s="35"/>
      <c r="D39" s="115"/>
      <c r="E39" s="154"/>
      <c r="F39" s="114"/>
      <c r="G39" s="114"/>
      <c r="H39" s="114"/>
      <c r="I39" s="114"/>
      <c r="J39" s="18">
        <f t="shared" si="0"/>
        <v>26</v>
      </c>
    </row>
    <row r="40" spans="1:10" ht="18" customHeight="1">
      <c r="A40" s="254">
        <v>27</v>
      </c>
      <c r="B40" s="35"/>
      <c r="C40" s="35"/>
      <c r="D40" s="115"/>
      <c r="E40" s="154"/>
      <c r="F40" s="114"/>
      <c r="G40" s="114"/>
      <c r="H40" s="114"/>
      <c r="I40" s="114"/>
      <c r="J40" s="18">
        <f t="shared" si="0"/>
        <v>27</v>
      </c>
    </row>
    <row r="41" spans="1:10" ht="18" customHeight="1">
      <c r="A41" s="254">
        <v>28</v>
      </c>
      <c r="B41" s="35"/>
      <c r="C41" s="35"/>
      <c r="D41" s="115"/>
      <c r="E41" s="154"/>
      <c r="F41" s="114"/>
      <c r="G41" s="114"/>
      <c r="H41" s="114"/>
      <c r="I41" s="114"/>
      <c r="J41" s="18">
        <f t="shared" si="0"/>
        <v>28</v>
      </c>
    </row>
    <row r="42" spans="1:10" ht="18" customHeight="1">
      <c r="A42" s="254">
        <v>29</v>
      </c>
      <c r="B42" s="35"/>
      <c r="C42" s="35"/>
      <c r="D42" s="115"/>
      <c r="E42" s="154"/>
      <c r="F42" s="114"/>
      <c r="G42" s="114"/>
      <c r="H42" s="114"/>
      <c r="I42" s="114"/>
      <c r="J42" s="18">
        <f t="shared" si="0"/>
        <v>29</v>
      </c>
    </row>
    <row r="43" spans="1:10" ht="18" customHeight="1">
      <c r="A43" s="254">
        <v>30</v>
      </c>
      <c r="B43" s="35"/>
      <c r="C43" s="35"/>
      <c r="D43" s="115"/>
      <c r="E43" s="154"/>
      <c r="F43" s="114"/>
      <c r="G43" s="114"/>
      <c r="H43" s="114"/>
      <c r="I43" s="114"/>
      <c r="J43" s="18">
        <f t="shared" si="0"/>
        <v>30</v>
      </c>
    </row>
    <row r="44" spans="1:10" ht="18" customHeight="1">
      <c r="A44" s="254">
        <v>31</v>
      </c>
      <c r="B44" s="35"/>
      <c r="C44" s="35"/>
      <c r="D44" s="115"/>
      <c r="E44" s="154"/>
      <c r="F44" s="114"/>
      <c r="G44" s="114"/>
      <c r="H44" s="114"/>
      <c r="I44" s="114"/>
      <c r="J44" s="18">
        <f t="shared" si="0"/>
        <v>31</v>
      </c>
    </row>
    <row r="45" spans="1:10" ht="18" customHeight="1">
      <c r="A45" s="254">
        <v>32</v>
      </c>
      <c r="B45" s="35"/>
      <c r="C45" s="35"/>
      <c r="D45" s="115"/>
      <c r="E45" s="154"/>
      <c r="F45" s="114"/>
      <c r="G45" s="114"/>
      <c r="H45" s="114"/>
      <c r="I45" s="114"/>
      <c r="J45" s="18">
        <f t="shared" si="0"/>
        <v>32</v>
      </c>
    </row>
    <row r="46" spans="1:10" ht="18" customHeight="1">
      <c r="A46" s="254">
        <v>33</v>
      </c>
      <c r="B46" s="35"/>
      <c r="C46" s="35"/>
      <c r="D46" s="115"/>
      <c r="E46" s="154"/>
      <c r="F46" s="114"/>
      <c r="G46" s="114"/>
      <c r="H46" s="114"/>
      <c r="I46" s="114"/>
      <c r="J46" s="18">
        <f t="shared" si="0"/>
        <v>33</v>
      </c>
    </row>
    <row r="47" spans="1:10" ht="18" customHeight="1">
      <c r="A47" s="254">
        <v>34</v>
      </c>
      <c r="B47" s="35"/>
      <c r="C47" s="35"/>
      <c r="D47" s="115"/>
      <c r="E47" s="154"/>
      <c r="F47" s="114"/>
      <c r="G47" s="114"/>
      <c r="H47" s="114"/>
      <c r="I47" s="114"/>
      <c r="J47" s="18">
        <f t="shared" si="0"/>
        <v>34</v>
      </c>
    </row>
    <row r="48" spans="1:10" ht="18" customHeight="1">
      <c r="A48" s="254">
        <v>35</v>
      </c>
      <c r="B48" s="35"/>
      <c r="C48" s="35"/>
      <c r="D48" s="115"/>
      <c r="E48" s="154"/>
      <c r="F48" s="114"/>
      <c r="G48" s="114"/>
      <c r="H48" s="114"/>
      <c r="I48" s="114"/>
      <c r="J48" s="18">
        <f t="shared" si="0"/>
        <v>35</v>
      </c>
    </row>
    <row r="49" spans="1:10" ht="18" customHeight="1">
      <c r="A49" s="254">
        <v>36</v>
      </c>
      <c r="B49" s="35"/>
      <c r="C49" s="35"/>
      <c r="D49" s="115"/>
      <c r="E49" s="154"/>
      <c r="F49" s="114"/>
      <c r="G49" s="114"/>
      <c r="H49" s="114"/>
      <c r="I49" s="114"/>
      <c r="J49" s="18">
        <f t="shared" si="0"/>
        <v>36</v>
      </c>
    </row>
    <row r="50" spans="1:10" ht="18" customHeight="1">
      <c r="A50" s="254">
        <v>37</v>
      </c>
      <c r="B50" s="35"/>
      <c r="C50" s="35"/>
      <c r="D50" s="115"/>
      <c r="E50" s="154"/>
      <c r="F50" s="114"/>
      <c r="G50" s="114"/>
      <c r="H50" s="114"/>
      <c r="I50" s="114"/>
      <c r="J50" s="18">
        <f t="shared" si="0"/>
        <v>37</v>
      </c>
    </row>
    <row r="51" spans="1:10" ht="18" customHeight="1">
      <c r="A51" s="254">
        <v>38</v>
      </c>
      <c r="B51" s="35"/>
      <c r="C51" s="35"/>
      <c r="D51" s="115"/>
      <c r="E51" s="154"/>
      <c r="F51" s="114"/>
      <c r="G51" s="114"/>
      <c r="H51" s="114"/>
      <c r="I51" s="114"/>
      <c r="J51" s="18">
        <f t="shared" si="0"/>
        <v>38</v>
      </c>
    </row>
    <row r="52" spans="1:10" ht="18" customHeight="1">
      <c r="A52" s="254">
        <v>39</v>
      </c>
      <c r="B52" s="35"/>
      <c r="C52" s="35"/>
      <c r="D52" s="115"/>
      <c r="E52" s="154"/>
      <c r="F52" s="114"/>
      <c r="G52" s="114"/>
      <c r="H52" s="114"/>
      <c r="I52" s="114"/>
      <c r="J52" s="18">
        <f t="shared" si="0"/>
        <v>39</v>
      </c>
    </row>
    <row r="53" spans="1:10" ht="18" customHeight="1">
      <c r="A53" s="254">
        <v>40</v>
      </c>
      <c r="B53" s="35"/>
      <c r="C53" s="35"/>
      <c r="D53" s="115"/>
      <c r="E53" s="154"/>
      <c r="F53" s="114"/>
      <c r="G53" s="114"/>
      <c r="H53" s="114"/>
      <c r="I53" s="114"/>
      <c r="J53" s="18">
        <f t="shared" si="0"/>
        <v>40</v>
      </c>
    </row>
    <row r="54" spans="1:10" ht="18" customHeight="1">
      <c r="A54" s="254">
        <v>41</v>
      </c>
      <c r="B54" s="35"/>
      <c r="C54" s="35"/>
      <c r="D54" s="115"/>
      <c r="E54" s="154"/>
      <c r="F54" s="114"/>
      <c r="G54" s="114"/>
      <c r="H54" s="114"/>
      <c r="I54" s="114"/>
      <c r="J54" s="18">
        <f t="shared" si="0"/>
        <v>41</v>
      </c>
    </row>
    <row r="55" spans="1:10" ht="18" customHeight="1">
      <c r="A55" s="254">
        <v>42</v>
      </c>
      <c r="B55" s="35"/>
      <c r="C55" s="35"/>
      <c r="D55" s="115"/>
      <c r="E55" s="154"/>
      <c r="F55" s="114"/>
      <c r="G55" s="114"/>
      <c r="H55" s="114"/>
      <c r="I55" s="114"/>
      <c r="J55" s="18">
        <f t="shared" si="0"/>
        <v>42</v>
      </c>
    </row>
    <row r="56" spans="1:10" ht="18" customHeight="1">
      <c r="A56" s="254">
        <v>43</v>
      </c>
      <c r="B56" s="35"/>
      <c r="C56" s="35"/>
      <c r="D56" s="115"/>
      <c r="E56" s="154"/>
      <c r="F56" s="114"/>
      <c r="G56" s="114"/>
      <c r="H56" s="114"/>
      <c r="I56" s="114"/>
      <c r="J56" s="18" t="str">
        <f t="shared" si="0"/>
        <v/>
      </c>
    </row>
    <row r="57" spans="1:10" ht="18" customHeight="1">
      <c r="A57" s="254">
        <v>44</v>
      </c>
      <c r="B57" s="35"/>
      <c r="C57" s="35"/>
      <c r="D57" s="115"/>
      <c r="E57" s="154"/>
      <c r="F57" s="114"/>
      <c r="G57" s="114"/>
      <c r="H57" s="114"/>
      <c r="I57" s="114"/>
      <c r="J57" s="18" t="str">
        <f t="shared" si="0"/>
        <v/>
      </c>
    </row>
    <row r="58" spans="1:10" ht="18" customHeight="1">
      <c r="A58" s="254">
        <v>45</v>
      </c>
      <c r="B58" s="35"/>
      <c r="C58" s="35"/>
      <c r="D58" s="115"/>
      <c r="E58" s="154"/>
      <c r="F58" s="114"/>
      <c r="G58" s="114"/>
      <c r="H58" s="114"/>
      <c r="I58" s="114"/>
      <c r="J58" s="18" t="str">
        <f t="shared" si="0"/>
        <v/>
      </c>
    </row>
    <row r="59" spans="1:10" ht="18" customHeight="1">
      <c r="A59" s="254">
        <v>46</v>
      </c>
      <c r="B59" s="35"/>
      <c r="C59" s="35"/>
      <c r="D59" s="115"/>
      <c r="E59" s="154"/>
      <c r="F59" s="114"/>
      <c r="G59" s="114"/>
      <c r="H59" s="114"/>
      <c r="I59" s="114"/>
      <c r="J59" s="18" t="str">
        <f t="shared" si="0"/>
        <v/>
      </c>
    </row>
    <row r="60" spans="1:10" ht="18" customHeight="1">
      <c r="A60" s="254">
        <v>47</v>
      </c>
      <c r="B60" s="35"/>
      <c r="C60" s="35"/>
      <c r="D60" s="115"/>
      <c r="E60" s="154"/>
      <c r="F60" s="114"/>
      <c r="G60" s="114"/>
      <c r="H60" s="114"/>
      <c r="I60" s="114"/>
      <c r="J60" s="18" t="str">
        <f t="shared" si="0"/>
        <v/>
      </c>
    </row>
    <row r="61" spans="1:10" ht="18" customHeight="1">
      <c r="A61" s="254">
        <v>48</v>
      </c>
      <c r="B61" s="35"/>
      <c r="C61" s="35"/>
      <c r="D61" s="115"/>
      <c r="E61" s="154"/>
      <c r="F61" s="114"/>
      <c r="G61" s="114"/>
      <c r="H61" s="114"/>
      <c r="I61" s="114"/>
      <c r="J61" s="18" t="str">
        <f t="shared" si="0"/>
        <v/>
      </c>
    </row>
    <row r="62" spans="1:10" ht="18" customHeight="1">
      <c r="A62" s="254">
        <v>49</v>
      </c>
      <c r="B62" s="35"/>
      <c r="C62" s="35"/>
      <c r="D62" s="115"/>
      <c r="E62" s="154"/>
      <c r="F62" s="114"/>
      <c r="G62" s="114"/>
      <c r="H62" s="114"/>
      <c r="I62" s="114"/>
      <c r="J62" s="18" t="str">
        <f t="shared" si="0"/>
        <v/>
      </c>
    </row>
    <row r="63" spans="1:10" ht="18" customHeight="1">
      <c r="A63" s="254">
        <v>50</v>
      </c>
      <c r="B63" s="35"/>
      <c r="C63" s="35"/>
      <c r="D63" s="115"/>
      <c r="E63" s="154"/>
      <c r="F63" s="114"/>
      <c r="G63" s="114"/>
      <c r="H63" s="114"/>
      <c r="I63" s="114"/>
      <c r="J63" s="18" t="str">
        <f t="shared" si="0"/>
        <v/>
      </c>
    </row>
    <row r="64" spans="1:10" ht="18" customHeight="1">
      <c r="A64" s="254">
        <v>51</v>
      </c>
      <c r="B64" s="35"/>
      <c r="C64" s="35"/>
      <c r="D64" s="115"/>
      <c r="E64" s="154"/>
      <c r="F64" s="114"/>
      <c r="G64" s="114"/>
      <c r="H64" s="114"/>
      <c r="I64" s="114"/>
      <c r="J64" s="18" t="str">
        <f t="shared" si="0"/>
        <v/>
      </c>
    </row>
    <row r="65" spans="1:10" ht="18" customHeight="1">
      <c r="A65" s="254">
        <v>52</v>
      </c>
      <c r="B65" s="35"/>
      <c r="C65" s="35"/>
      <c r="D65" s="115"/>
      <c r="E65" s="154"/>
      <c r="F65" s="114"/>
      <c r="G65" s="114"/>
      <c r="H65" s="114"/>
      <c r="I65" s="114"/>
      <c r="J65" s="18" t="str">
        <f t="shared" si="0"/>
        <v/>
      </c>
    </row>
    <row r="66" spans="1:10" ht="18" customHeight="1">
      <c r="A66" s="254">
        <v>53</v>
      </c>
      <c r="B66" s="35"/>
      <c r="C66" s="35"/>
      <c r="D66" s="115"/>
      <c r="E66" s="154"/>
      <c r="F66" s="114"/>
      <c r="G66" s="114"/>
      <c r="H66" s="114"/>
      <c r="I66" s="114"/>
      <c r="J66" s="18" t="str">
        <f t="shared" si="0"/>
        <v/>
      </c>
    </row>
    <row r="67" spans="1:10" ht="18" customHeight="1">
      <c r="A67" s="254">
        <v>54</v>
      </c>
      <c r="B67" s="35"/>
      <c r="C67" s="35"/>
      <c r="D67" s="115"/>
      <c r="E67" s="154"/>
      <c r="F67" s="114"/>
      <c r="G67" s="114"/>
      <c r="H67" s="114"/>
      <c r="I67" s="114"/>
      <c r="J67" s="18" t="str">
        <f t="shared" si="0"/>
        <v/>
      </c>
    </row>
    <row r="68" spans="1:10" ht="18" customHeight="1">
      <c r="A68" s="254">
        <v>55</v>
      </c>
      <c r="B68" s="35"/>
      <c r="C68" s="35"/>
      <c r="D68" s="115"/>
      <c r="E68" s="154"/>
      <c r="F68" s="114"/>
      <c r="G68" s="114"/>
      <c r="H68" s="114"/>
      <c r="I68" s="114"/>
      <c r="J68" s="18" t="str">
        <f t="shared" si="0"/>
        <v/>
      </c>
    </row>
    <row r="69" spans="1:10" ht="18" customHeight="1">
      <c r="A69" s="254">
        <v>56</v>
      </c>
      <c r="B69" s="35"/>
      <c r="C69" s="35"/>
      <c r="D69" s="115"/>
      <c r="E69" s="154"/>
      <c r="F69" s="114"/>
      <c r="G69" s="114"/>
      <c r="H69" s="114"/>
      <c r="I69" s="114"/>
      <c r="J69" s="18" t="str">
        <f t="shared" si="0"/>
        <v/>
      </c>
    </row>
    <row r="70" spans="1:10" ht="18" customHeight="1">
      <c r="A70" s="254">
        <v>57</v>
      </c>
      <c r="B70" s="35"/>
      <c r="C70" s="35"/>
      <c r="D70" s="115"/>
      <c r="E70" s="154"/>
      <c r="F70" s="114"/>
      <c r="G70" s="114"/>
      <c r="H70" s="114"/>
      <c r="I70" s="114"/>
      <c r="J70" s="18" t="str">
        <f t="shared" si="0"/>
        <v/>
      </c>
    </row>
    <row r="71" spans="1:10" ht="18" customHeight="1">
      <c r="A71" s="254">
        <v>58</v>
      </c>
      <c r="B71" s="35"/>
      <c r="C71" s="35"/>
      <c r="D71" s="115"/>
      <c r="E71" s="154"/>
      <c r="F71" s="114"/>
      <c r="G71" s="114"/>
      <c r="H71" s="114"/>
      <c r="I71" s="114"/>
      <c r="J71" s="18" t="str">
        <f t="shared" si="0"/>
        <v/>
      </c>
    </row>
    <row r="72" spans="1:10" ht="18" customHeight="1">
      <c r="A72" s="254">
        <v>59</v>
      </c>
      <c r="B72" s="35"/>
      <c r="C72" s="35"/>
      <c r="D72" s="115"/>
      <c r="E72" s="154"/>
      <c r="F72" s="114"/>
      <c r="G72" s="114"/>
      <c r="H72" s="114"/>
      <c r="I72" s="114"/>
      <c r="J72" s="18" t="str">
        <f t="shared" si="0"/>
        <v/>
      </c>
    </row>
    <row r="73" spans="1:10" ht="18" customHeight="1">
      <c r="A73" s="254">
        <v>60</v>
      </c>
      <c r="B73" s="35"/>
      <c r="C73" s="35"/>
      <c r="D73" s="115"/>
      <c r="E73" s="154"/>
      <c r="F73" s="114"/>
      <c r="G73" s="114"/>
      <c r="H73" s="114"/>
      <c r="I73" s="114"/>
      <c r="J73" s="18" t="str">
        <f t="shared" si="0"/>
        <v/>
      </c>
    </row>
    <row r="74" spans="1:10" ht="18" customHeight="1">
      <c r="A74" s="254">
        <v>61</v>
      </c>
      <c r="B74" s="35"/>
      <c r="C74" s="35"/>
      <c r="D74" s="115"/>
      <c r="E74" s="154"/>
      <c r="F74" s="114"/>
      <c r="G74" s="114"/>
      <c r="H74" s="114"/>
      <c r="I74" s="114"/>
      <c r="J74" s="18" t="str">
        <f t="shared" si="0"/>
        <v/>
      </c>
    </row>
    <row r="75" spans="1:10" ht="18" customHeight="1">
      <c r="A75" s="254">
        <v>62</v>
      </c>
      <c r="B75" s="35"/>
      <c r="C75" s="35"/>
      <c r="D75" s="115"/>
      <c r="E75" s="154"/>
      <c r="F75" s="114"/>
      <c r="G75" s="114"/>
      <c r="H75" s="114"/>
      <c r="I75" s="114"/>
      <c r="J75" s="18" t="str">
        <f t="shared" si="0"/>
        <v/>
      </c>
    </row>
    <row r="76" spans="1:10" ht="18" customHeight="1">
      <c r="A76" s="254">
        <v>63</v>
      </c>
      <c r="B76" s="35"/>
      <c r="C76" s="35"/>
      <c r="D76" s="115"/>
      <c r="E76" s="154"/>
      <c r="F76" s="114"/>
      <c r="G76" s="114"/>
      <c r="H76" s="114"/>
      <c r="I76" s="114"/>
      <c r="J76" s="18" t="str">
        <f t="shared" si="0"/>
        <v/>
      </c>
    </row>
    <row r="77" spans="1:10" ht="18" customHeight="1">
      <c r="A77" s="254">
        <v>64</v>
      </c>
      <c r="B77" s="35"/>
      <c r="C77" s="35"/>
      <c r="D77" s="115"/>
      <c r="E77" s="154"/>
      <c r="F77" s="114"/>
      <c r="G77" s="114"/>
      <c r="H77" s="114"/>
      <c r="I77" s="114"/>
      <c r="J77" s="18" t="str">
        <f t="shared" si="0"/>
        <v/>
      </c>
    </row>
    <row r="78" spans="1:10" ht="18" customHeight="1">
      <c r="A78" s="254">
        <v>65</v>
      </c>
      <c r="B78" s="35"/>
      <c r="C78" s="35"/>
      <c r="D78" s="115"/>
      <c r="E78" s="154"/>
      <c r="F78" s="114"/>
      <c r="G78" s="114"/>
      <c r="H78" s="114"/>
      <c r="I78" s="114"/>
      <c r="J78" s="18" t="str">
        <f t="shared" si="0"/>
        <v/>
      </c>
    </row>
    <row r="79" spans="1:10" ht="18" customHeight="1">
      <c r="A79" s="254">
        <v>66</v>
      </c>
      <c r="B79" s="35"/>
      <c r="C79" s="35"/>
      <c r="D79" s="115"/>
      <c r="E79" s="154"/>
      <c r="F79" s="114"/>
      <c r="G79" s="114"/>
      <c r="H79" s="114"/>
      <c r="I79" s="114"/>
      <c r="J79" s="18" t="str">
        <f t="shared" ref="J79:J142" si="1">IF(A79&lt;=42,A79,IF(COUNTA(B79:I79)&gt;0,ROW(J79)-13,""))</f>
        <v/>
      </c>
    </row>
    <row r="80" spans="1:10" ht="18" customHeight="1">
      <c r="A80" s="254">
        <v>67</v>
      </c>
      <c r="B80" s="35"/>
      <c r="C80" s="35"/>
      <c r="D80" s="115"/>
      <c r="E80" s="154"/>
      <c r="F80" s="114"/>
      <c r="G80" s="114"/>
      <c r="H80" s="114"/>
      <c r="I80" s="114"/>
      <c r="J80" s="18" t="str">
        <f t="shared" si="1"/>
        <v/>
      </c>
    </row>
    <row r="81" spans="1:10" ht="18" customHeight="1">
      <c r="A81" s="254">
        <v>68</v>
      </c>
      <c r="B81" s="35"/>
      <c r="C81" s="35"/>
      <c r="D81" s="115"/>
      <c r="E81" s="154"/>
      <c r="F81" s="114"/>
      <c r="G81" s="114"/>
      <c r="H81" s="114"/>
      <c r="I81" s="114"/>
      <c r="J81" s="18" t="str">
        <f t="shared" si="1"/>
        <v/>
      </c>
    </row>
    <row r="82" spans="1:10" ht="18" customHeight="1">
      <c r="A82" s="254">
        <v>69</v>
      </c>
      <c r="B82" s="35"/>
      <c r="C82" s="35"/>
      <c r="D82" s="115"/>
      <c r="E82" s="154"/>
      <c r="F82" s="114"/>
      <c r="G82" s="114"/>
      <c r="H82" s="114"/>
      <c r="I82" s="114"/>
      <c r="J82" s="18" t="str">
        <f t="shared" si="1"/>
        <v/>
      </c>
    </row>
    <row r="83" spans="1:10" ht="18" customHeight="1">
      <c r="A83" s="254">
        <v>70</v>
      </c>
      <c r="B83" s="35"/>
      <c r="C83" s="35"/>
      <c r="D83" s="115"/>
      <c r="E83" s="154"/>
      <c r="F83" s="114"/>
      <c r="G83" s="114"/>
      <c r="H83" s="114"/>
      <c r="I83" s="114"/>
      <c r="J83" s="18" t="str">
        <f t="shared" si="1"/>
        <v/>
      </c>
    </row>
    <row r="84" spans="1:10" ht="18" customHeight="1">
      <c r="A84" s="254">
        <v>71</v>
      </c>
      <c r="B84" s="35"/>
      <c r="C84" s="35"/>
      <c r="D84" s="115"/>
      <c r="E84" s="154"/>
      <c r="F84" s="114"/>
      <c r="G84" s="114"/>
      <c r="H84" s="114"/>
      <c r="I84" s="114"/>
      <c r="J84" s="18" t="str">
        <f t="shared" si="1"/>
        <v/>
      </c>
    </row>
    <row r="85" spans="1:10" ht="18" customHeight="1">
      <c r="A85" s="254">
        <v>72</v>
      </c>
      <c r="B85" s="35"/>
      <c r="C85" s="35"/>
      <c r="D85" s="115"/>
      <c r="E85" s="154"/>
      <c r="F85" s="114"/>
      <c r="G85" s="114"/>
      <c r="H85" s="114"/>
      <c r="I85" s="114"/>
      <c r="J85" s="18" t="str">
        <f t="shared" si="1"/>
        <v/>
      </c>
    </row>
    <row r="86" spans="1:10" ht="18" customHeight="1">
      <c r="A86" s="254">
        <v>73</v>
      </c>
      <c r="B86" s="35"/>
      <c r="C86" s="35"/>
      <c r="D86" s="115"/>
      <c r="E86" s="154"/>
      <c r="F86" s="114"/>
      <c r="G86" s="114"/>
      <c r="H86" s="114"/>
      <c r="I86" s="114"/>
      <c r="J86" s="18" t="str">
        <f t="shared" si="1"/>
        <v/>
      </c>
    </row>
    <row r="87" spans="1:10" ht="18" customHeight="1">
      <c r="A87" s="254">
        <v>74</v>
      </c>
      <c r="B87" s="35"/>
      <c r="C87" s="35"/>
      <c r="D87" s="115"/>
      <c r="E87" s="154"/>
      <c r="F87" s="114"/>
      <c r="G87" s="114"/>
      <c r="H87" s="114"/>
      <c r="I87" s="114"/>
      <c r="J87" s="18" t="str">
        <f t="shared" si="1"/>
        <v/>
      </c>
    </row>
    <row r="88" spans="1:10" ht="18" customHeight="1">
      <c r="A88" s="254">
        <v>75</v>
      </c>
      <c r="B88" s="35"/>
      <c r="C88" s="35"/>
      <c r="D88" s="115"/>
      <c r="E88" s="154"/>
      <c r="F88" s="114"/>
      <c r="G88" s="114"/>
      <c r="H88" s="114"/>
      <c r="I88" s="114"/>
      <c r="J88" s="18" t="str">
        <f t="shared" si="1"/>
        <v/>
      </c>
    </row>
    <row r="89" spans="1:10" ht="18" customHeight="1">
      <c r="A89" s="254">
        <v>76</v>
      </c>
      <c r="B89" s="35"/>
      <c r="C89" s="35"/>
      <c r="D89" s="115"/>
      <c r="E89" s="154"/>
      <c r="F89" s="114"/>
      <c r="G89" s="114"/>
      <c r="H89" s="114"/>
      <c r="I89" s="114"/>
      <c r="J89" s="18" t="str">
        <f t="shared" si="1"/>
        <v/>
      </c>
    </row>
    <row r="90" spans="1:10" ht="18" customHeight="1">
      <c r="A90" s="254">
        <v>77</v>
      </c>
      <c r="B90" s="35"/>
      <c r="C90" s="35"/>
      <c r="D90" s="115"/>
      <c r="E90" s="154"/>
      <c r="F90" s="114"/>
      <c r="G90" s="114"/>
      <c r="H90" s="114"/>
      <c r="I90" s="114"/>
      <c r="J90" s="18" t="str">
        <f t="shared" si="1"/>
        <v/>
      </c>
    </row>
    <row r="91" spans="1:10" ht="18" customHeight="1">
      <c r="A91" s="254">
        <v>78</v>
      </c>
      <c r="B91" s="35"/>
      <c r="C91" s="35"/>
      <c r="D91" s="115"/>
      <c r="E91" s="154"/>
      <c r="F91" s="114"/>
      <c r="G91" s="114"/>
      <c r="H91" s="114"/>
      <c r="I91" s="114"/>
      <c r="J91" s="18" t="str">
        <f t="shared" si="1"/>
        <v/>
      </c>
    </row>
    <row r="92" spans="1:10" ht="18" customHeight="1">
      <c r="A92" s="254">
        <v>79</v>
      </c>
      <c r="B92" s="35"/>
      <c r="C92" s="35"/>
      <c r="D92" s="115"/>
      <c r="E92" s="154"/>
      <c r="F92" s="114"/>
      <c r="G92" s="114"/>
      <c r="H92" s="114"/>
      <c r="I92" s="114"/>
      <c r="J92" s="18" t="str">
        <f t="shared" si="1"/>
        <v/>
      </c>
    </row>
    <row r="93" spans="1:10" ht="18" customHeight="1">
      <c r="A93" s="254">
        <v>80</v>
      </c>
      <c r="B93" s="35"/>
      <c r="C93" s="35"/>
      <c r="D93" s="115"/>
      <c r="E93" s="154"/>
      <c r="F93" s="114"/>
      <c r="G93" s="114"/>
      <c r="H93" s="114"/>
      <c r="I93" s="114"/>
      <c r="J93" s="18" t="str">
        <f t="shared" si="1"/>
        <v/>
      </c>
    </row>
    <row r="94" spans="1:10" ht="18" customHeight="1">
      <c r="A94" s="254">
        <v>81</v>
      </c>
      <c r="B94" s="35"/>
      <c r="C94" s="35"/>
      <c r="D94" s="115"/>
      <c r="E94" s="154"/>
      <c r="F94" s="114"/>
      <c r="G94" s="114"/>
      <c r="H94" s="114"/>
      <c r="I94" s="114"/>
      <c r="J94" s="18" t="str">
        <f t="shared" si="1"/>
        <v/>
      </c>
    </row>
    <row r="95" spans="1:10" ht="18" customHeight="1">
      <c r="A95" s="254">
        <v>82</v>
      </c>
      <c r="B95" s="35"/>
      <c r="C95" s="35"/>
      <c r="D95" s="115"/>
      <c r="E95" s="154"/>
      <c r="F95" s="114"/>
      <c r="G95" s="114"/>
      <c r="H95" s="114"/>
      <c r="I95" s="114"/>
      <c r="J95" s="18" t="str">
        <f t="shared" si="1"/>
        <v/>
      </c>
    </row>
    <row r="96" spans="1:10" ht="18" customHeight="1">
      <c r="A96" s="254">
        <v>83</v>
      </c>
      <c r="B96" s="35"/>
      <c r="C96" s="35"/>
      <c r="D96" s="115"/>
      <c r="E96" s="154"/>
      <c r="F96" s="114"/>
      <c r="G96" s="114"/>
      <c r="H96" s="114"/>
      <c r="I96" s="114"/>
      <c r="J96" s="18" t="str">
        <f t="shared" si="1"/>
        <v/>
      </c>
    </row>
    <row r="97" spans="1:10" ht="18" customHeight="1">
      <c r="A97" s="254">
        <v>84</v>
      </c>
      <c r="B97" s="35"/>
      <c r="C97" s="35"/>
      <c r="D97" s="115"/>
      <c r="E97" s="154"/>
      <c r="F97" s="114"/>
      <c r="G97" s="114"/>
      <c r="H97" s="114"/>
      <c r="I97" s="114"/>
      <c r="J97" s="18" t="str">
        <f t="shared" si="1"/>
        <v/>
      </c>
    </row>
    <row r="98" spans="1:10" ht="18" customHeight="1">
      <c r="A98" s="254">
        <v>85</v>
      </c>
      <c r="B98" s="35"/>
      <c r="C98" s="35"/>
      <c r="D98" s="115"/>
      <c r="E98" s="154"/>
      <c r="F98" s="114"/>
      <c r="G98" s="114"/>
      <c r="H98" s="114"/>
      <c r="I98" s="114"/>
      <c r="J98" s="18" t="str">
        <f t="shared" si="1"/>
        <v/>
      </c>
    </row>
    <row r="99" spans="1:10" ht="18" customHeight="1">
      <c r="A99" s="254">
        <v>86</v>
      </c>
      <c r="B99" s="35"/>
      <c r="C99" s="35"/>
      <c r="D99" s="115"/>
      <c r="E99" s="154"/>
      <c r="F99" s="114"/>
      <c r="G99" s="114"/>
      <c r="H99" s="114"/>
      <c r="I99" s="114"/>
      <c r="J99" s="18" t="str">
        <f t="shared" si="1"/>
        <v/>
      </c>
    </row>
    <row r="100" spans="1:10" ht="18" customHeight="1">
      <c r="A100" s="254">
        <v>87</v>
      </c>
      <c r="B100" s="35"/>
      <c r="C100" s="35"/>
      <c r="D100" s="115"/>
      <c r="E100" s="154"/>
      <c r="F100" s="114"/>
      <c r="G100" s="114"/>
      <c r="H100" s="114"/>
      <c r="I100" s="114"/>
      <c r="J100" s="18" t="str">
        <f t="shared" si="1"/>
        <v/>
      </c>
    </row>
    <row r="101" spans="1:10" ht="18" customHeight="1">
      <c r="A101" s="254">
        <v>88</v>
      </c>
      <c r="B101" s="35"/>
      <c r="C101" s="35"/>
      <c r="D101" s="115"/>
      <c r="E101" s="154"/>
      <c r="F101" s="114"/>
      <c r="G101" s="114"/>
      <c r="H101" s="114"/>
      <c r="I101" s="114"/>
      <c r="J101" s="18" t="str">
        <f t="shared" si="1"/>
        <v/>
      </c>
    </row>
    <row r="102" spans="1:10" ht="18" customHeight="1">
      <c r="A102" s="254">
        <v>89</v>
      </c>
      <c r="B102" s="35"/>
      <c r="C102" s="35"/>
      <c r="D102" s="115"/>
      <c r="E102" s="154"/>
      <c r="F102" s="114"/>
      <c r="G102" s="114"/>
      <c r="H102" s="114"/>
      <c r="I102" s="114"/>
      <c r="J102" s="18" t="str">
        <f t="shared" si="1"/>
        <v/>
      </c>
    </row>
    <row r="103" spans="1:10" ht="18" customHeight="1">
      <c r="A103" s="254">
        <v>90</v>
      </c>
      <c r="B103" s="35"/>
      <c r="C103" s="35"/>
      <c r="D103" s="115"/>
      <c r="E103" s="154"/>
      <c r="F103" s="114"/>
      <c r="G103" s="114"/>
      <c r="H103" s="114"/>
      <c r="I103" s="114"/>
      <c r="J103" s="18" t="str">
        <f t="shared" si="1"/>
        <v/>
      </c>
    </row>
    <row r="104" spans="1:10" ht="18" customHeight="1">
      <c r="A104" s="254">
        <v>91</v>
      </c>
      <c r="B104" s="35"/>
      <c r="C104" s="35"/>
      <c r="D104" s="115"/>
      <c r="E104" s="154"/>
      <c r="F104" s="114"/>
      <c r="G104" s="114"/>
      <c r="H104" s="114"/>
      <c r="I104" s="114"/>
      <c r="J104" s="18" t="str">
        <f t="shared" si="1"/>
        <v/>
      </c>
    </row>
    <row r="105" spans="1:10" ht="18" customHeight="1">
      <c r="A105" s="254">
        <v>92</v>
      </c>
      <c r="B105" s="35"/>
      <c r="C105" s="35"/>
      <c r="D105" s="115"/>
      <c r="E105" s="154"/>
      <c r="F105" s="114"/>
      <c r="G105" s="114"/>
      <c r="H105" s="114"/>
      <c r="I105" s="114"/>
      <c r="J105" s="18" t="str">
        <f t="shared" si="1"/>
        <v/>
      </c>
    </row>
    <row r="106" spans="1:10" ht="18" customHeight="1">
      <c r="A106" s="254">
        <v>93</v>
      </c>
      <c r="B106" s="35"/>
      <c r="C106" s="35"/>
      <c r="D106" s="115"/>
      <c r="E106" s="154"/>
      <c r="F106" s="114"/>
      <c r="G106" s="114"/>
      <c r="H106" s="114"/>
      <c r="I106" s="114"/>
      <c r="J106" s="18" t="str">
        <f t="shared" si="1"/>
        <v/>
      </c>
    </row>
    <row r="107" spans="1:10" ht="18" customHeight="1">
      <c r="A107" s="254">
        <v>94</v>
      </c>
      <c r="B107" s="35"/>
      <c r="C107" s="35"/>
      <c r="D107" s="115"/>
      <c r="E107" s="154"/>
      <c r="F107" s="114"/>
      <c r="G107" s="114"/>
      <c r="H107" s="114"/>
      <c r="I107" s="114"/>
      <c r="J107" s="18" t="str">
        <f t="shared" si="1"/>
        <v/>
      </c>
    </row>
    <row r="108" spans="1:10" ht="18" customHeight="1">
      <c r="A108" s="254">
        <v>95</v>
      </c>
      <c r="B108" s="35"/>
      <c r="C108" s="35"/>
      <c r="D108" s="115"/>
      <c r="E108" s="154"/>
      <c r="F108" s="114"/>
      <c r="G108" s="114"/>
      <c r="H108" s="114"/>
      <c r="I108" s="114"/>
      <c r="J108" s="18" t="str">
        <f t="shared" si="1"/>
        <v/>
      </c>
    </row>
    <row r="109" spans="1:10" ht="18" customHeight="1">
      <c r="A109" s="254">
        <v>96</v>
      </c>
      <c r="B109" s="35"/>
      <c r="C109" s="35"/>
      <c r="D109" s="115"/>
      <c r="E109" s="154"/>
      <c r="F109" s="114"/>
      <c r="G109" s="114"/>
      <c r="H109" s="114"/>
      <c r="I109" s="114"/>
      <c r="J109" s="18" t="str">
        <f t="shared" si="1"/>
        <v/>
      </c>
    </row>
    <row r="110" spans="1:10" ht="18" customHeight="1">
      <c r="A110" s="254">
        <v>97</v>
      </c>
      <c r="B110" s="35"/>
      <c r="C110" s="35"/>
      <c r="D110" s="115"/>
      <c r="E110" s="154"/>
      <c r="F110" s="114"/>
      <c r="G110" s="114"/>
      <c r="H110" s="114"/>
      <c r="I110" s="114"/>
      <c r="J110" s="18" t="str">
        <f t="shared" si="1"/>
        <v/>
      </c>
    </row>
    <row r="111" spans="1:10" ht="18" customHeight="1">
      <c r="A111" s="254">
        <v>98</v>
      </c>
      <c r="B111" s="35"/>
      <c r="C111" s="35"/>
      <c r="D111" s="115"/>
      <c r="E111" s="154"/>
      <c r="F111" s="114"/>
      <c r="G111" s="114"/>
      <c r="H111" s="114"/>
      <c r="I111" s="114"/>
      <c r="J111" s="18" t="str">
        <f t="shared" si="1"/>
        <v/>
      </c>
    </row>
    <row r="112" spans="1:10" ht="18" customHeight="1">
      <c r="A112" s="254">
        <v>99</v>
      </c>
      <c r="B112" s="35"/>
      <c r="C112" s="35"/>
      <c r="D112" s="115"/>
      <c r="E112" s="154"/>
      <c r="F112" s="114"/>
      <c r="G112" s="114"/>
      <c r="H112" s="114"/>
      <c r="I112" s="114"/>
      <c r="J112" s="18" t="str">
        <f t="shared" si="1"/>
        <v/>
      </c>
    </row>
    <row r="113" spans="1:10" ht="18" customHeight="1">
      <c r="A113" s="254">
        <v>100</v>
      </c>
      <c r="B113" s="35"/>
      <c r="C113" s="35"/>
      <c r="D113" s="115"/>
      <c r="E113" s="154"/>
      <c r="F113" s="114"/>
      <c r="G113" s="114"/>
      <c r="H113" s="114"/>
      <c r="I113" s="114"/>
      <c r="J113" s="18" t="str">
        <f t="shared" si="1"/>
        <v/>
      </c>
    </row>
    <row r="114" spans="1:10" ht="18" customHeight="1">
      <c r="A114" s="254">
        <v>101</v>
      </c>
      <c r="B114" s="35"/>
      <c r="C114" s="35"/>
      <c r="D114" s="115"/>
      <c r="E114" s="154"/>
      <c r="F114" s="114"/>
      <c r="G114" s="114"/>
      <c r="H114" s="114"/>
      <c r="I114" s="114"/>
      <c r="J114" s="18" t="str">
        <f t="shared" si="1"/>
        <v/>
      </c>
    </row>
    <row r="115" spans="1:10" ht="18" customHeight="1">
      <c r="A115" s="254">
        <v>102</v>
      </c>
      <c r="B115" s="35"/>
      <c r="C115" s="35"/>
      <c r="D115" s="115"/>
      <c r="E115" s="154"/>
      <c r="F115" s="114"/>
      <c r="G115" s="114"/>
      <c r="H115" s="114"/>
      <c r="I115" s="114"/>
      <c r="J115" s="18" t="str">
        <f t="shared" si="1"/>
        <v/>
      </c>
    </row>
    <row r="116" spans="1:10" ht="18" customHeight="1">
      <c r="A116" s="254">
        <v>103</v>
      </c>
      <c r="B116" s="35"/>
      <c r="C116" s="35"/>
      <c r="D116" s="115"/>
      <c r="E116" s="154"/>
      <c r="F116" s="114"/>
      <c r="G116" s="114"/>
      <c r="H116" s="114"/>
      <c r="I116" s="114"/>
      <c r="J116" s="18" t="str">
        <f t="shared" si="1"/>
        <v/>
      </c>
    </row>
    <row r="117" spans="1:10" ht="18" customHeight="1">
      <c r="A117" s="254">
        <v>104</v>
      </c>
      <c r="B117" s="35"/>
      <c r="C117" s="35"/>
      <c r="D117" s="115"/>
      <c r="E117" s="154"/>
      <c r="F117" s="114"/>
      <c r="G117" s="114"/>
      <c r="H117" s="114"/>
      <c r="I117" s="114"/>
      <c r="J117" s="18" t="str">
        <f t="shared" si="1"/>
        <v/>
      </c>
    </row>
    <row r="118" spans="1:10" ht="18" customHeight="1">
      <c r="A118" s="254">
        <v>105</v>
      </c>
      <c r="B118" s="35"/>
      <c r="C118" s="35"/>
      <c r="D118" s="115"/>
      <c r="E118" s="154"/>
      <c r="F118" s="114"/>
      <c r="G118" s="114"/>
      <c r="H118" s="114"/>
      <c r="I118" s="114"/>
      <c r="J118" s="18" t="str">
        <f t="shared" si="1"/>
        <v/>
      </c>
    </row>
    <row r="119" spans="1:10" ht="18" customHeight="1">
      <c r="A119" s="254">
        <v>106</v>
      </c>
      <c r="B119" s="35"/>
      <c r="C119" s="35"/>
      <c r="D119" s="115"/>
      <c r="E119" s="154"/>
      <c r="F119" s="114"/>
      <c r="G119" s="114"/>
      <c r="H119" s="114"/>
      <c r="I119" s="114"/>
      <c r="J119" s="18" t="str">
        <f t="shared" si="1"/>
        <v/>
      </c>
    </row>
    <row r="120" spans="1:10" ht="18" customHeight="1">
      <c r="A120" s="254">
        <v>107</v>
      </c>
      <c r="B120" s="35"/>
      <c r="C120" s="35"/>
      <c r="D120" s="115"/>
      <c r="E120" s="154"/>
      <c r="F120" s="114"/>
      <c r="G120" s="114"/>
      <c r="H120" s="114"/>
      <c r="I120" s="114"/>
      <c r="J120" s="18" t="str">
        <f t="shared" si="1"/>
        <v/>
      </c>
    </row>
    <row r="121" spans="1:10" ht="18" customHeight="1">
      <c r="A121" s="254">
        <v>108</v>
      </c>
      <c r="B121" s="35"/>
      <c r="C121" s="35"/>
      <c r="D121" s="115"/>
      <c r="E121" s="154"/>
      <c r="F121" s="114"/>
      <c r="G121" s="114"/>
      <c r="H121" s="114"/>
      <c r="I121" s="114"/>
      <c r="J121" s="18" t="str">
        <f t="shared" si="1"/>
        <v/>
      </c>
    </row>
    <row r="122" spans="1:10" ht="18" customHeight="1">
      <c r="A122" s="254">
        <v>109</v>
      </c>
      <c r="B122" s="35"/>
      <c r="C122" s="35"/>
      <c r="D122" s="115"/>
      <c r="E122" s="154"/>
      <c r="F122" s="114"/>
      <c r="G122" s="114"/>
      <c r="H122" s="114"/>
      <c r="I122" s="114"/>
      <c r="J122" s="18" t="str">
        <f t="shared" si="1"/>
        <v/>
      </c>
    </row>
    <row r="123" spans="1:10" ht="18" customHeight="1">
      <c r="A123" s="254">
        <v>110</v>
      </c>
      <c r="B123" s="35"/>
      <c r="C123" s="35"/>
      <c r="D123" s="115"/>
      <c r="E123" s="154"/>
      <c r="F123" s="114"/>
      <c r="G123" s="114"/>
      <c r="H123" s="114"/>
      <c r="I123" s="114"/>
      <c r="J123" s="18" t="str">
        <f t="shared" si="1"/>
        <v/>
      </c>
    </row>
    <row r="124" spans="1:10" ht="18" customHeight="1">
      <c r="A124" s="254">
        <v>111</v>
      </c>
      <c r="B124" s="35"/>
      <c r="C124" s="35"/>
      <c r="D124" s="115"/>
      <c r="E124" s="154"/>
      <c r="F124" s="114"/>
      <c r="G124" s="114"/>
      <c r="H124" s="114"/>
      <c r="I124" s="114"/>
      <c r="J124" s="18" t="str">
        <f t="shared" si="1"/>
        <v/>
      </c>
    </row>
    <row r="125" spans="1:10" ht="18" customHeight="1">
      <c r="A125" s="254">
        <v>112</v>
      </c>
      <c r="B125" s="35"/>
      <c r="C125" s="35"/>
      <c r="D125" s="115"/>
      <c r="E125" s="154"/>
      <c r="F125" s="114"/>
      <c r="G125" s="114"/>
      <c r="H125" s="114"/>
      <c r="I125" s="114"/>
      <c r="J125" s="18" t="str">
        <f t="shared" si="1"/>
        <v/>
      </c>
    </row>
    <row r="126" spans="1:10" ht="18" customHeight="1">
      <c r="A126" s="254">
        <v>113</v>
      </c>
      <c r="B126" s="35"/>
      <c r="C126" s="35"/>
      <c r="D126" s="115"/>
      <c r="E126" s="154"/>
      <c r="F126" s="114"/>
      <c r="G126" s="114"/>
      <c r="H126" s="114"/>
      <c r="I126" s="114"/>
      <c r="J126" s="18" t="str">
        <f t="shared" si="1"/>
        <v/>
      </c>
    </row>
    <row r="127" spans="1:10" ht="18" customHeight="1">
      <c r="A127" s="254">
        <v>114</v>
      </c>
      <c r="B127" s="35"/>
      <c r="C127" s="35"/>
      <c r="D127" s="115"/>
      <c r="E127" s="154"/>
      <c r="F127" s="114"/>
      <c r="G127" s="114"/>
      <c r="H127" s="114"/>
      <c r="I127" s="114"/>
      <c r="J127" s="18" t="str">
        <f t="shared" si="1"/>
        <v/>
      </c>
    </row>
    <row r="128" spans="1:10" ht="18" customHeight="1">
      <c r="A128" s="254">
        <v>115</v>
      </c>
      <c r="B128" s="35"/>
      <c r="C128" s="35"/>
      <c r="D128" s="115"/>
      <c r="E128" s="154"/>
      <c r="F128" s="114"/>
      <c r="G128" s="114"/>
      <c r="H128" s="114"/>
      <c r="I128" s="114"/>
      <c r="J128" s="18" t="str">
        <f t="shared" si="1"/>
        <v/>
      </c>
    </row>
    <row r="129" spans="1:10" ht="18" customHeight="1">
      <c r="A129" s="254">
        <v>116</v>
      </c>
      <c r="B129" s="35"/>
      <c r="C129" s="35"/>
      <c r="D129" s="115"/>
      <c r="E129" s="154"/>
      <c r="F129" s="114"/>
      <c r="G129" s="114"/>
      <c r="H129" s="114"/>
      <c r="I129" s="114"/>
      <c r="J129" s="18" t="str">
        <f t="shared" si="1"/>
        <v/>
      </c>
    </row>
    <row r="130" spans="1:10" ht="18" customHeight="1">
      <c r="A130" s="254">
        <v>117</v>
      </c>
      <c r="B130" s="35"/>
      <c r="C130" s="35"/>
      <c r="D130" s="115"/>
      <c r="E130" s="154"/>
      <c r="F130" s="114"/>
      <c r="G130" s="114"/>
      <c r="H130" s="114"/>
      <c r="I130" s="114"/>
      <c r="J130" s="18" t="str">
        <f t="shared" si="1"/>
        <v/>
      </c>
    </row>
    <row r="131" spans="1:10" ht="18" customHeight="1">
      <c r="A131" s="254">
        <v>118</v>
      </c>
      <c r="B131" s="35"/>
      <c r="C131" s="35"/>
      <c r="D131" s="115"/>
      <c r="E131" s="154"/>
      <c r="F131" s="114"/>
      <c r="G131" s="114"/>
      <c r="H131" s="114"/>
      <c r="I131" s="114"/>
      <c r="J131" s="18" t="str">
        <f t="shared" si="1"/>
        <v/>
      </c>
    </row>
    <row r="132" spans="1:10" ht="18" customHeight="1">
      <c r="A132" s="254">
        <v>119</v>
      </c>
      <c r="B132" s="35"/>
      <c r="C132" s="35"/>
      <c r="D132" s="115"/>
      <c r="E132" s="154"/>
      <c r="F132" s="114"/>
      <c r="G132" s="114"/>
      <c r="H132" s="114"/>
      <c r="I132" s="114"/>
      <c r="J132" s="18" t="str">
        <f t="shared" si="1"/>
        <v/>
      </c>
    </row>
    <row r="133" spans="1:10" ht="18" customHeight="1">
      <c r="A133" s="254">
        <v>120</v>
      </c>
      <c r="B133" s="35"/>
      <c r="C133" s="35"/>
      <c r="D133" s="115"/>
      <c r="E133" s="154"/>
      <c r="F133" s="114"/>
      <c r="G133" s="114"/>
      <c r="H133" s="114"/>
      <c r="I133" s="114"/>
      <c r="J133" s="18" t="str">
        <f t="shared" si="1"/>
        <v/>
      </c>
    </row>
    <row r="134" spans="1:10" ht="18" customHeight="1">
      <c r="A134" s="254">
        <v>121</v>
      </c>
      <c r="B134" s="35"/>
      <c r="C134" s="35"/>
      <c r="D134" s="115"/>
      <c r="E134" s="154"/>
      <c r="F134" s="114"/>
      <c r="G134" s="114"/>
      <c r="H134" s="114"/>
      <c r="I134" s="114"/>
      <c r="J134" s="18" t="str">
        <f t="shared" si="1"/>
        <v/>
      </c>
    </row>
    <row r="135" spans="1:10" ht="18" customHeight="1">
      <c r="A135" s="254">
        <v>122</v>
      </c>
      <c r="B135" s="35"/>
      <c r="C135" s="35"/>
      <c r="D135" s="115"/>
      <c r="E135" s="154"/>
      <c r="F135" s="114"/>
      <c r="G135" s="114"/>
      <c r="H135" s="114"/>
      <c r="I135" s="114"/>
      <c r="J135" s="18" t="str">
        <f t="shared" si="1"/>
        <v/>
      </c>
    </row>
    <row r="136" spans="1:10" ht="18" customHeight="1">
      <c r="A136" s="254">
        <v>123</v>
      </c>
      <c r="B136" s="35"/>
      <c r="C136" s="35"/>
      <c r="D136" s="115"/>
      <c r="E136" s="154"/>
      <c r="F136" s="114"/>
      <c r="G136" s="114"/>
      <c r="H136" s="114"/>
      <c r="I136" s="114"/>
      <c r="J136" s="18" t="str">
        <f t="shared" si="1"/>
        <v/>
      </c>
    </row>
    <row r="137" spans="1:10" ht="18" customHeight="1">
      <c r="A137" s="254">
        <v>124</v>
      </c>
      <c r="B137" s="35"/>
      <c r="C137" s="35"/>
      <c r="D137" s="115"/>
      <c r="E137" s="154"/>
      <c r="F137" s="114"/>
      <c r="G137" s="114"/>
      <c r="H137" s="114"/>
      <c r="I137" s="114"/>
      <c r="J137" s="18" t="str">
        <f t="shared" si="1"/>
        <v/>
      </c>
    </row>
    <row r="138" spans="1:10" ht="18" customHeight="1">
      <c r="A138" s="254">
        <v>125</v>
      </c>
      <c r="B138" s="35"/>
      <c r="C138" s="35"/>
      <c r="D138" s="115"/>
      <c r="E138" s="154"/>
      <c r="F138" s="114"/>
      <c r="G138" s="114"/>
      <c r="H138" s="114"/>
      <c r="I138" s="114"/>
      <c r="J138" s="18" t="str">
        <f t="shared" si="1"/>
        <v/>
      </c>
    </row>
    <row r="139" spans="1:10" ht="18" customHeight="1">
      <c r="A139" s="254">
        <v>126</v>
      </c>
      <c r="B139" s="35"/>
      <c r="C139" s="35"/>
      <c r="D139" s="115"/>
      <c r="E139" s="154"/>
      <c r="F139" s="114"/>
      <c r="G139" s="114"/>
      <c r="H139" s="114"/>
      <c r="I139" s="114"/>
      <c r="J139" s="18" t="str">
        <f t="shared" si="1"/>
        <v/>
      </c>
    </row>
    <row r="140" spans="1:10" ht="18" customHeight="1">
      <c r="A140" s="254">
        <v>127</v>
      </c>
      <c r="B140" s="35"/>
      <c r="C140" s="35"/>
      <c r="D140" s="115"/>
      <c r="E140" s="154"/>
      <c r="F140" s="114"/>
      <c r="G140" s="114"/>
      <c r="H140" s="114"/>
      <c r="I140" s="114"/>
      <c r="J140" s="18" t="str">
        <f t="shared" si="1"/>
        <v/>
      </c>
    </row>
    <row r="141" spans="1:10" ht="18" customHeight="1">
      <c r="A141" s="254">
        <v>128</v>
      </c>
      <c r="B141" s="35"/>
      <c r="C141" s="35"/>
      <c r="D141" s="115"/>
      <c r="E141" s="154"/>
      <c r="F141" s="114"/>
      <c r="G141" s="114"/>
      <c r="H141" s="114"/>
      <c r="I141" s="114"/>
      <c r="J141" s="18" t="str">
        <f t="shared" si="1"/>
        <v/>
      </c>
    </row>
    <row r="142" spans="1:10" ht="18" customHeight="1">
      <c r="A142" s="254">
        <v>129</v>
      </c>
      <c r="B142" s="35"/>
      <c r="C142" s="35"/>
      <c r="D142" s="115"/>
      <c r="E142" s="154"/>
      <c r="F142" s="114"/>
      <c r="G142" s="114"/>
      <c r="H142" s="114"/>
      <c r="I142" s="114"/>
      <c r="J142" s="18" t="str">
        <f t="shared" si="1"/>
        <v/>
      </c>
    </row>
    <row r="143" spans="1:10" ht="18" customHeight="1">
      <c r="A143" s="254">
        <v>130</v>
      </c>
      <c r="B143" s="35"/>
      <c r="C143" s="35"/>
      <c r="D143" s="115"/>
      <c r="E143" s="154"/>
      <c r="F143" s="114"/>
      <c r="G143" s="114"/>
      <c r="H143" s="114"/>
      <c r="I143" s="114"/>
      <c r="J143" s="18" t="str">
        <f t="shared" ref="J143:J206" si="2">IF(A143&lt;=42,A143,IF(COUNTA(B143:I143)&gt;0,ROW(J143)-13,""))</f>
        <v/>
      </c>
    </row>
    <row r="144" spans="1:10" ht="18" customHeight="1">
      <c r="A144" s="254">
        <v>131</v>
      </c>
      <c r="B144" s="35"/>
      <c r="C144" s="35"/>
      <c r="D144" s="115"/>
      <c r="E144" s="154"/>
      <c r="F144" s="114"/>
      <c r="G144" s="114"/>
      <c r="H144" s="114"/>
      <c r="I144" s="114"/>
      <c r="J144" s="18" t="str">
        <f t="shared" si="2"/>
        <v/>
      </c>
    </row>
    <row r="145" spans="1:10" ht="18" customHeight="1">
      <c r="A145" s="254">
        <v>132</v>
      </c>
      <c r="B145" s="35"/>
      <c r="C145" s="35"/>
      <c r="D145" s="115"/>
      <c r="E145" s="154"/>
      <c r="F145" s="114"/>
      <c r="G145" s="114"/>
      <c r="H145" s="114"/>
      <c r="I145" s="114"/>
      <c r="J145" s="18" t="str">
        <f t="shared" si="2"/>
        <v/>
      </c>
    </row>
    <row r="146" spans="1:10" ht="18" customHeight="1">
      <c r="A146" s="254">
        <v>133</v>
      </c>
      <c r="B146" s="35"/>
      <c r="C146" s="35"/>
      <c r="D146" s="115"/>
      <c r="E146" s="154"/>
      <c r="F146" s="114"/>
      <c r="G146" s="114"/>
      <c r="H146" s="114"/>
      <c r="I146" s="114"/>
      <c r="J146" s="18" t="str">
        <f t="shared" si="2"/>
        <v/>
      </c>
    </row>
    <row r="147" spans="1:10" ht="18" customHeight="1">
      <c r="A147" s="254">
        <v>134</v>
      </c>
      <c r="B147" s="35"/>
      <c r="C147" s="35"/>
      <c r="D147" s="115"/>
      <c r="E147" s="154"/>
      <c r="F147" s="114"/>
      <c r="G147" s="114"/>
      <c r="H147" s="114"/>
      <c r="I147" s="114"/>
      <c r="J147" s="18" t="str">
        <f t="shared" si="2"/>
        <v/>
      </c>
    </row>
    <row r="148" spans="1:10" ht="18" customHeight="1">
      <c r="A148" s="254">
        <v>135</v>
      </c>
      <c r="B148" s="35"/>
      <c r="C148" s="35"/>
      <c r="D148" s="115"/>
      <c r="E148" s="154"/>
      <c r="F148" s="114"/>
      <c r="G148" s="114"/>
      <c r="H148" s="114"/>
      <c r="I148" s="114"/>
      <c r="J148" s="18" t="str">
        <f t="shared" si="2"/>
        <v/>
      </c>
    </row>
    <row r="149" spans="1:10" ht="18" customHeight="1">
      <c r="A149" s="254">
        <v>136</v>
      </c>
      <c r="B149" s="35"/>
      <c r="C149" s="35"/>
      <c r="D149" s="115"/>
      <c r="E149" s="154"/>
      <c r="F149" s="114"/>
      <c r="G149" s="114"/>
      <c r="H149" s="114"/>
      <c r="I149" s="114"/>
      <c r="J149" s="18" t="str">
        <f t="shared" si="2"/>
        <v/>
      </c>
    </row>
    <row r="150" spans="1:10" ht="18" customHeight="1">
      <c r="A150" s="254">
        <v>137</v>
      </c>
      <c r="B150" s="35"/>
      <c r="C150" s="35"/>
      <c r="D150" s="115"/>
      <c r="E150" s="154"/>
      <c r="F150" s="114"/>
      <c r="G150" s="114"/>
      <c r="H150" s="114"/>
      <c r="I150" s="114"/>
      <c r="J150" s="18" t="str">
        <f t="shared" si="2"/>
        <v/>
      </c>
    </row>
    <row r="151" spans="1:10" ht="18" customHeight="1">
      <c r="A151" s="254">
        <v>138</v>
      </c>
      <c r="B151" s="35"/>
      <c r="C151" s="35"/>
      <c r="D151" s="115"/>
      <c r="E151" s="154"/>
      <c r="F151" s="114"/>
      <c r="G151" s="114"/>
      <c r="H151" s="114"/>
      <c r="I151" s="114"/>
      <c r="J151" s="18" t="str">
        <f t="shared" si="2"/>
        <v/>
      </c>
    </row>
    <row r="152" spans="1:10" ht="18" customHeight="1">
      <c r="A152" s="254">
        <v>139</v>
      </c>
      <c r="B152" s="35"/>
      <c r="C152" s="35"/>
      <c r="D152" s="115"/>
      <c r="E152" s="154"/>
      <c r="F152" s="114"/>
      <c r="G152" s="114"/>
      <c r="H152" s="114"/>
      <c r="I152" s="114"/>
      <c r="J152" s="18" t="str">
        <f t="shared" si="2"/>
        <v/>
      </c>
    </row>
    <row r="153" spans="1:10" ht="18" customHeight="1">
      <c r="A153" s="254">
        <v>140</v>
      </c>
      <c r="B153" s="35"/>
      <c r="C153" s="35"/>
      <c r="D153" s="115"/>
      <c r="E153" s="154"/>
      <c r="F153" s="114"/>
      <c r="G153" s="114"/>
      <c r="H153" s="114"/>
      <c r="I153" s="114"/>
      <c r="J153" s="18" t="str">
        <f t="shared" si="2"/>
        <v/>
      </c>
    </row>
    <row r="154" spans="1:10" ht="18" customHeight="1">
      <c r="A154" s="254">
        <v>141</v>
      </c>
      <c r="B154" s="35"/>
      <c r="C154" s="35"/>
      <c r="D154" s="115"/>
      <c r="E154" s="154"/>
      <c r="F154" s="114"/>
      <c r="G154" s="114"/>
      <c r="H154" s="114"/>
      <c r="I154" s="114"/>
      <c r="J154" s="18" t="str">
        <f t="shared" si="2"/>
        <v/>
      </c>
    </row>
    <row r="155" spans="1:10" ht="18" customHeight="1">
      <c r="A155" s="254">
        <v>142</v>
      </c>
      <c r="B155" s="35"/>
      <c r="C155" s="35"/>
      <c r="D155" s="115"/>
      <c r="E155" s="154"/>
      <c r="F155" s="114"/>
      <c r="G155" s="114"/>
      <c r="H155" s="114"/>
      <c r="I155" s="114"/>
      <c r="J155" s="18" t="str">
        <f t="shared" si="2"/>
        <v/>
      </c>
    </row>
    <row r="156" spans="1:10" ht="18" customHeight="1">
      <c r="A156" s="254">
        <v>143</v>
      </c>
      <c r="B156" s="35"/>
      <c r="C156" s="35"/>
      <c r="D156" s="115"/>
      <c r="E156" s="154"/>
      <c r="F156" s="114"/>
      <c r="G156" s="114"/>
      <c r="H156" s="114"/>
      <c r="I156" s="114"/>
      <c r="J156" s="18" t="str">
        <f t="shared" si="2"/>
        <v/>
      </c>
    </row>
    <row r="157" spans="1:10" ht="18" customHeight="1">
      <c r="A157" s="254">
        <v>144</v>
      </c>
      <c r="B157" s="35"/>
      <c r="C157" s="35"/>
      <c r="D157" s="115"/>
      <c r="E157" s="154"/>
      <c r="F157" s="114"/>
      <c r="G157" s="114"/>
      <c r="H157" s="114"/>
      <c r="I157" s="114"/>
      <c r="J157" s="18" t="str">
        <f t="shared" si="2"/>
        <v/>
      </c>
    </row>
    <row r="158" spans="1:10" ht="18" customHeight="1">
      <c r="A158" s="254">
        <v>145</v>
      </c>
      <c r="B158" s="35"/>
      <c r="C158" s="35"/>
      <c r="D158" s="115"/>
      <c r="E158" s="154"/>
      <c r="F158" s="114"/>
      <c r="G158" s="114"/>
      <c r="H158" s="114"/>
      <c r="I158" s="114"/>
      <c r="J158" s="18" t="str">
        <f t="shared" si="2"/>
        <v/>
      </c>
    </row>
    <row r="159" spans="1:10" ht="18" customHeight="1">
      <c r="A159" s="254">
        <v>146</v>
      </c>
      <c r="B159" s="35"/>
      <c r="C159" s="35"/>
      <c r="D159" s="115"/>
      <c r="E159" s="154"/>
      <c r="F159" s="114"/>
      <c r="G159" s="114"/>
      <c r="H159" s="114"/>
      <c r="I159" s="114"/>
      <c r="J159" s="18" t="str">
        <f t="shared" si="2"/>
        <v/>
      </c>
    </row>
    <row r="160" spans="1:10" ht="18" customHeight="1">
      <c r="A160" s="254">
        <v>147</v>
      </c>
      <c r="B160" s="35"/>
      <c r="C160" s="35"/>
      <c r="D160" s="115"/>
      <c r="E160" s="154"/>
      <c r="F160" s="114"/>
      <c r="G160" s="114"/>
      <c r="H160" s="114"/>
      <c r="I160" s="114"/>
      <c r="J160" s="18" t="str">
        <f t="shared" si="2"/>
        <v/>
      </c>
    </row>
    <row r="161" spans="1:10" ht="18" customHeight="1">
      <c r="A161" s="254">
        <v>148</v>
      </c>
      <c r="B161" s="35"/>
      <c r="C161" s="35"/>
      <c r="D161" s="115"/>
      <c r="E161" s="154"/>
      <c r="F161" s="114"/>
      <c r="G161" s="114"/>
      <c r="H161" s="114"/>
      <c r="I161" s="114"/>
      <c r="J161" s="18" t="str">
        <f t="shared" si="2"/>
        <v/>
      </c>
    </row>
    <row r="162" spans="1:10" ht="18" customHeight="1">
      <c r="A162" s="254">
        <v>149</v>
      </c>
      <c r="B162" s="35"/>
      <c r="C162" s="35"/>
      <c r="D162" s="115"/>
      <c r="E162" s="154"/>
      <c r="F162" s="114"/>
      <c r="G162" s="114"/>
      <c r="H162" s="114"/>
      <c r="I162" s="114"/>
      <c r="J162" s="18" t="str">
        <f t="shared" si="2"/>
        <v/>
      </c>
    </row>
    <row r="163" spans="1:10" ht="18" customHeight="1">
      <c r="A163" s="254">
        <v>150</v>
      </c>
      <c r="B163" s="35"/>
      <c r="C163" s="35"/>
      <c r="D163" s="115"/>
      <c r="E163" s="154"/>
      <c r="F163" s="114"/>
      <c r="G163" s="114"/>
      <c r="H163" s="114"/>
      <c r="I163" s="114"/>
      <c r="J163" s="18" t="str">
        <f t="shared" si="2"/>
        <v/>
      </c>
    </row>
    <row r="164" spans="1:10" ht="18" customHeight="1">
      <c r="A164" s="254">
        <v>151</v>
      </c>
      <c r="B164" s="35"/>
      <c r="C164" s="35"/>
      <c r="D164" s="115"/>
      <c r="E164" s="154"/>
      <c r="F164" s="114"/>
      <c r="G164" s="114"/>
      <c r="H164" s="114"/>
      <c r="I164" s="114"/>
      <c r="J164" s="18" t="str">
        <f t="shared" si="2"/>
        <v/>
      </c>
    </row>
    <row r="165" spans="1:10" ht="18" customHeight="1">
      <c r="A165" s="254">
        <v>152</v>
      </c>
      <c r="B165" s="35"/>
      <c r="C165" s="35"/>
      <c r="D165" s="115"/>
      <c r="E165" s="154"/>
      <c r="F165" s="114"/>
      <c r="G165" s="114"/>
      <c r="H165" s="114"/>
      <c r="I165" s="114"/>
      <c r="J165" s="18" t="str">
        <f t="shared" si="2"/>
        <v/>
      </c>
    </row>
    <row r="166" spans="1:10" ht="18" customHeight="1">
      <c r="A166" s="254">
        <v>153</v>
      </c>
      <c r="B166" s="35"/>
      <c r="C166" s="35"/>
      <c r="D166" s="115"/>
      <c r="E166" s="154"/>
      <c r="F166" s="114"/>
      <c r="G166" s="114"/>
      <c r="H166" s="114"/>
      <c r="I166" s="114"/>
      <c r="J166" s="18" t="str">
        <f t="shared" si="2"/>
        <v/>
      </c>
    </row>
    <row r="167" spans="1:10" ht="18" customHeight="1">
      <c r="A167" s="254">
        <v>154</v>
      </c>
      <c r="B167" s="35"/>
      <c r="C167" s="35"/>
      <c r="D167" s="115"/>
      <c r="E167" s="154"/>
      <c r="F167" s="114"/>
      <c r="G167" s="114"/>
      <c r="H167" s="114"/>
      <c r="I167" s="114"/>
      <c r="J167" s="18" t="str">
        <f t="shared" si="2"/>
        <v/>
      </c>
    </row>
    <row r="168" spans="1:10" ht="18" customHeight="1">
      <c r="A168" s="254">
        <v>155</v>
      </c>
      <c r="B168" s="35"/>
      <c r="C168" s="35"/>
      <c r="D168" s="115"/>
      <c r="E168" s="154"/>
      <c r="F168" s="114"/>
      <c r="G168" s="114"/>
      <c r="H168" s="114"/>
      <c r="I168" s="114"/>
      <c r="J168" s="18" t="str">
        <f t="shared" si="2"/>
        <v/>
      </c>
    </row>
    <row r="169" spans="1:10" ht="18" customHeight="1">
      <c r="A169" s="254">
        <v>156</v>
      </c>
      <c r="B169" s="35"/>
      <c r="C169" s="35"/>
      <c r="D169" s="115"/>
      <c r="E169" s="154"/>
      <c r="F169" s="114"/>
      <c r="G169" s="114"/>
      <c r="H169" s="114"/>
      <c r="I169" s="114"/>
      <c r="J169" s="18" t="str">
        <f t="shared" si="2"/>
        <v/>
      </c>
    </row>
    <row r="170" spans="1:10" ht="18" customHeight="1">
      <c r="A170" s="254">
        <v>157</v>
      </c>
      <c r="B170" s="35"/>
      <c r="C170" s="35"/>
      <c r="D170" s="115"/>
      <c r="E170" s="154"/>
      <c r="F170" s="114"/>
      <c r="G170" s="114"/>
      <c r="H170" s="114"/>
      <c r="I170" s="114"/>
      <c r="J170" s="18" t="str">
        <f t="shared" si="2"/>
        <v/>
      </c>
    </row>
    <row r="171" spans="1:10" ht="18" customHeight="1">
      <c r="A171" s="254">
        <v>158</v>
      </c>
      <c r="B171" s="35"/>
      <c r="C171" s="35"/>
      <c r="D171" s="115"/>
      <c r="E171" s="154"/>
      <c r="F171" s="114"/>
      <c r="G171" s="114"/>
      <c r="H171" s="114"/>
      <c r="I171" s="114"/>
      <c r="J171" s="18" t="str">
        <f t="shared" si="2"/>
        <v/>
      </c>
    </row>
    <row r="172" spans="1:10" ht="18" customHeight="1">
      <c r="A172" s="254">
        <v>159</v>
      </c>
      <c r="B172" s="35"/>
      <c r="C172" s="35"/>
      <c r="D172" s="115"/>
      <c r="E172" s="154"/>
      <c r="F172" s="114"/>
      <c r="G172" s="114"/>
      <c r="H172" s="114"/>
      <c r="I172" s="114"/>
      <c r="J172" s="18" t="str">
        <f t="shared" si="2"/>
        <v/>
      </c>
    </row>
    <row r="173" spans="1:10" ht="18" customHeight="1">
      <c r="A173" s="254">
        <v>160</v>
      </c>
      <c r="B173" s="35"/>
      <c r="C173" s="35"/>
      <c r="D173" s="115"/>
      <c r="E173" s="154"/>
      <c r="F173" s="114"/>
      <c r="G173" s="114"/>
      <c r="H173" s="114"/>
      <c r="I173" s="114"/>
      <c r="J173" s="18" t="str">
        <f t="shared" si="2"/>
        <v/>
      </c>
    </row>
    <row r="174" spans="1:10" ht="18" customHeight="1">
      <c r="A174" s="254">
        <v>161</v>
      </c>
      <c r="B174" s="35"/>
      <c r="C174" s="35"/>
      <c r="D174" s="115"/>
      <c r="E174" s="154"/>
      <c r="F174" s="114"/>
      <c r="G174" s="114"/>
      <c r="H174" s="114"/>
      <c r="I174" s="114"/>
      <c r="J174" s="18" t="str">
        <f t="shared" si="2"/>
        <v/>
      </c>
    </row>
    <row r="175" spans="1:10" ht="18" customHeight="1">
      <c r="A175" s="254">
        <v>162</v>
      </c>
      <c r="B175" s="35"/>
      <c r="C175" s="35"/>
      <c r="D175" s="115"/>
      <c r="E175" s="154"/>
      <c r="F175" s="114"/>
      <c r="G175" s="114"/>
      <c r="H175" s="114"/>
      <c r="I175" s="114"/>
      <c r="J175" s="18" t="str">
        <f t="shared" si="2"/>
        <v/>
      </c>
    </row>
    <row r="176" spans="1:10" ht="18" customHeight="1">
      <c r="A176" s="254">
        <v>163</v>
      </c>
      <c r="B176" s="35"/>
      <c r="C176" s="35"/>
      <c r="D176" s="115"/>
      <c r="E176" s="154"/>
      <c r="F176" s="114"/>
      <c r="G176" s="114"/>
      <c r="H176" s="114"/>
      <c r="I176" s="114"/>
      <c r="J176" s="18" t="str">
        <f t="shared" si="2"/>
        <v/>
      </c>
    </row>
    <row r="177" spans="1:10" ht="18" customHeight="1">
      <c r="A177" s="254">
        <v>164</v>
      </c>
      <c r="B177" s="35"/>
      <c r="C177" s="35"/>
      <c r="D177" s="115"/>
      <c r="E177" s="154"/>
      <c r="F177" s="114"/>
      <c r="G177" s="114"/>
      <c r="H177" s="114"/>
      <c r="I177" s="114"/>
      <c r="J177" s="18" t="str">
        <f t="shared" si="2"/>
        <v/>
      </c>
    </row>
    <row r="178" spans="1:10" ht="18" customHeight="1">
      <c r="A178" s="254">
        <v>165</v>
      </c>
      <c r="B178" s="35"/>
      <c r="C178" s="35"/>
      <c r="D178" s="115"/>
      <c r="E178" s="154"/>
      <c r="F178" s="114"/>
      <c r="G178" s="114"/>
      <c r="H178" s="114"/>
      <c r="I178" s="114"/>
      <c r="J178" s="18" t="str">
        <f t="shared" si="2"/>
        <v/>
      </c>
    </row>
    <row r="179" spans="1:10" ht="18" customHeight="1">
      <c r="A179" s="254">
        <v>166</v>
      </c>
      <c r="B179" s="35"/>
      <c r="C179" s="35"/>
      <c r="D179" s="115"/>
      <c r="E179" s="154"/>
      <c r="F179" s="114"/>
      <c r="G179" s="114"/>
      <c r="H179" s="114"/>
      <c r="I179" s="114"/>
      <c r="J179" s="18" t="str">
        <f t="shared" si="2"/>
        <v/>
      </c>
    </row>
    <row r="180" spans="1:10" ht="18" customHeight="1">
      <c r="A180" s="254">
        <v>167</v>
      </c>
      <c r="B180" s="35"/>
      <c r="C180" s="35"/>
      <c r="D180" s="115"/>
      <c r="E180" s="154"/>
      <c r="F180" s="114"/>
      <c r="G180" s="114"/>
      <c r="H180" s="114"/>
      <c r="I180" s="114"/>
      <c r="J180" s="18" t="str">
        <f t="shared" si="2"/>
        <v/>
      </c>
    </row>
    <row r="181" spans="1:10" ht="18" customHeight="1">
      <c r="A181" s="254">
        <v>168</v>
      </c>
      <c r="B181" s="35"/>
      <c r="C181" s="35"/>
      <c r="D181" s="115"/>
      <c r="E181" s="154"/>
      <c r="F181" s="114"/>
      <c r="G181" s="114"/>
      <c r="H181" s="114"/>
      <c r="I181" s="114"/>
      <c r="J181" s="18" t="str">
        <f t="shared" si="2"/>
        <v/>
      </c>
    </row>
    <row r="182" spans="1:10" ht="18" customHeight="1">
      <c r="A182" s="254">
        <v>169</v>
      </c>
      <c r="B182" s="35"/>
      <c r="C182" s="35"/>
      <c r="D182" s="115"/>
      <c r="E182" s="154"/>
      <c r="F182" s="114"/>
      <c r="G182" s="114"/>
      <c r="H182" s="114"/>
      <c r="I182" s="114"/>
      <c r="J182" s="18" t="str">
        <f t="shared" si="2"/>
        <v/>
      </c>
    </row>
    <row r="183" spans="1:10" ht="18" customHeight="1">
      <c r="A183" s="254">
        <v>170</v>
      </c>
      <c r="B183" s="35"/>
      <c r="C183" s="35"/>
      <c r="D183" s="115"/>
      <c r="E183" s="154"/>
      <c r="F183" s="114"/>
      <c r="G183" s="114"/>
      <c r="H183" s="114"/>
      <c r="I183" s="114"/>
      <c r="J183" s="18" t="str">
        <f t="shared" si="2"/>
        <v/>
      </c>
    </row>
    <row r="184" spans="1:10" ht="18" customHeight="1">
      <c r="A184" s="254">
        <v>171</v>
      </c>
      <c r="B184" s="35"/>
      <c r="C184" s="35"/>
      <c r="D184" s="115"/>
      <c r="E184" s="154"/>
      <c r="F184" s="114"/>
      <c r="G184" s="114"/>
      <c r="H184" s="114"/>
      <c r="I184" s="114"/>
      <c r="J184" s="18" t="str">
        <f t="shared" si="2"/>
        <v/>
      </c>
    </row>
    <row r="185" spans="1:10" ht="18" customHeight="1">
      <c r="A185" s="254">
        <v>172</v>
      </c>
      <c r="B185" s="35"/>
      <c r="C185" s="35"/>
      <c r="D185" s="115"/>
      <c r="E185" s="154"/>
      <c r="F185" s="114"/>
      <c r="G185" s="114"/>
      <c r="H185" s="114"/>
      <c r="I185" s="114"/>
      <c r="J185" s="18" t="str">
        <f t="shared" si="2"/>
        <v/>
      </c>
    </row>
    <row r="186" spans="1:10" ht="18" customHeight="1">
      <c r="A186" s="254">
        <v>173</v>
      </c>
      <c r="B186" s="35"/>
      <c r="C186" s="35"/>
      <c r="D186" s="115"/>
      <c r="E186" s="154"/>
      <c r="F186" s="114"/>
      <c r="G186" s="114"/>
      <c r="H186" s="114"/>
      <c r="I186" s="114"/>
      <c r="J186" s="18" t="str">
        <f t="shared" si="2"/>
        <v/>
      </c>
    </row>
    <row r="187" spans="1:10" ht="18" customHeight="1">
      <c r="A187" s="254">
        <v>174</v>
      </c>
      <c r="B187" s="35"/>
      <c r="C187" s="35"/>
      <c r="D187" s="115"/>
      <c r="E187" s="154"/>
      <c r="F187" s="114"/>
      <c r="G187" s="114"/>
      <c r="H187" s="114"/>
      <c r="I187" s="114"/>
      <c r="J187" s="18" t="str">
        <f t="shared" si="2"/>
        <v/>
      </c>
    </row>
    <row r="188" spans="1:10" ht="18" customHeight="1">
      <c r="A188" s="254">
        <v>175</v>
      </c>
      <c r="B188" s="35"/>
      <c r="C188" s="35"/>
      <c r="D188" s="115"/>
      <c r="E188" s="154"/>
      <c r="F188" s="114"/>
      <c r="G188" s="114"/>
      <c r="H188" s="114"/>
      <c r="I188" s="114"/>
      <c r="J188" s="18" t="str">
        <f t="shared" si="2"/>
        <v/>
      </c>
    </row>
    <row r="189" spans="1:10" ht="18" customHeight="1">
      <c r="A189" s="254">
        <v>176</v>
      </c>
      <c r="B189" s="35"/>
      <c r="C189" s="35"/>
      <c r="D189" s="115"/>
      <c r="E189" s="154"/>
      <c r="F189" s="114"/>
      <c r="G189" s="114"/>
      <c r="H189" s="114"/>
      <c r="I189" s="114"/>
      <c r="J189" s="18" t="str">
        <f t="shared" si="2"/>
        <v/>
      </c>
    </row>
    <row r="190" spans="1:10" ht="18" customHeight="1">
      <c r="A190" s="254">
        <v>177</v>
      </c>
      <c r="B190" s="35"/>
      <c r="C190" s="35"/>
      <c r="D190" s="115"/>
      <c r="E190" s="154"/>
      <c r="F190" s="114"/>
      <c r="G190" s="114"/>
      <c r="H190" s="114"/>
      <c r="I190" s="114"/>
      <c r="J190" s="18" t="str">
        <f t="shared" si="2"/>
        <v/>
      </c>
    </row>
    <row r="191" spans="1:10" ht="18" customHeight="1">
      <c r="A191" s="254">
        <v>178</v>
      </c>
      <c r="B191" s="35"/>
      <c r="C191" s="35"/>
      <c r="D191" s="115"/>
      <c r="E191" s="154"/>
      <c r="F191" s="114"/>
      <c r="G191" s="114"/>
      <c r="H191" s="114"/>
      <c r="I191" s="114"/>
      <c r="J191" s="18" t="str">
        <f t="shared" si="2"/>
        <v/>
      </c>
    </row>
    <row r="192" spans="1:10" ht="18" customHeight="1">
      <c r="A192" s="254">
        <v>179</v>
      </c>
      <c r="B192" s="35"/>
      <c r="C192" s="35"/>
      <c r="D192" s="115"/>
      <c r="E192" s="154"/>
      <c r="F192" s="114"/>
      <c r="G192" s="114"/>
      <c r="H192" s="114"/>
      <c r="I192" s="114"/>
      <c r="J192" s="18" t="str">
        <f t="shared" si="2"/>
        <v/>
      </c>
    </row>
    <row r="193" spans="1:10" ht="18" customHeight="1">
      <c r="A193" s="254">
        <v>180</v>
      </c>
      <c r="B193" s="35"/>
      <c r="C193" s="35"/>
      <c r="D193" s="115"/>
      <c r="E193" s="154"/>
      <c r="F193" s="114"/>
      <c r="G193" s="114"/>
      <c r="H193" s="114"/>
      <c r="I193" s="114"/>
      <c r="J193" s="18" t="str">
        <f t="shared" si="2"/>
        <v/>
      </c>
    </row>
    <row r="194" spans="1:10" ht="18" customHeight="1">
      <c r="A194" s="254">
        <v>181</v>
      </c>
      <c r="B194" s="35"/>
      <c r="C194" s="35"/>
      <c r="D194" s="115"/>
      <c r="E194" s="154"/>
      <c r="F194" s="114"/>
      <c r="G194" s="114"/>
      <c r="H194" s="114"/>
      <c r="I194" s="114"/>
      <c r="J194" s="18" t="str">
        <f t="shared" si="2"/>
        <v/>
      </c>
    </row>
    <row r="195" spans="1:10" ht="18" customHeight="1">
      <c r="A195" s="254">
        <v>182</v>
      </c>
      <c r="B195" s="35"/>
      <c r="C195" s="35"/>
      <c r="D195" s="115"/>
      <c r="E195" s="154"/>
      <c r="F195" s="114"/>
      <c r="G195" s="114"/>
      <c r="H195" s="114"/>
      <c r="I195" s="114"/>
      <c r="J195" s="18" t="str">
        <f t="shared" si="2"/>
        <v/>
      </c>
    </row>
    <row r="196" spans="1:10" ht="18" customHeight="1">
      <c r="A196" s="254">
        <v>183</v>
      </c>
      <c r="B196" s="35"/>
      <c r="C196" s="35"/>
      <c r="D196" s="115"/>
      <c r="E196" s="154"/>
      <c r="F196" s="114"/>
      <c r="G196" s="114"/>
      <c r="H196" s="114"/>
      <c r="I196" s="114"/>
      <c r="J196" s="18" t="str">
        <f t="shared" si="2"/>
        <v/>
      </c>
    </row>
    <row r="197" spans="1:10" ht="18" customHeight="1">
      <c r="A197" s="254">
        <v>184</v>
      </c>
      <c r="B197" s="35"/>
      <c r="C197" s="35"/>
      <c r="D197" s="115"/>
      <c r="E197" s="154"/>
      <c r="F197" s="114"/>
      <c r="G197" s="114"/>
      <c r="H197" s="114"/>
      <c r="I197" s="114"/>
      <c r="J197" s="18" t="str">
        <f t="shared" si="2"/>
        <v/>
      </c>
    </row>
    <row r="198" spans="1:10" ht="18" customHeight="1">
      <c r="A198" s="254">
        <v>185</v>
      </c>
      <c r="B198" s="35"/>
      <c r="C198" s="35"/>
      <c r="D198" s="115"/>
      <c r="E198" s="154"/>
      <c r="F198" s="114"/>
      <c r="G198" s="114"/>
      <c r="H198" s="114"/>
      <c r="I198" s="114"/>
      <c r="J198" s="18" t="str">
        <f t="shared" si="2"/>
        <v/>
      </c>
    </row>
    <row r="199" spans="1:10" ht="18" customHeight="1">
      <c r="A199" s="254">
        <v>186</v>
      </c>
      <c r="B199" s="35"/>
      <c r="C199" s="35"/>
      <c r="D199" s="115"/>
      <c r="E199" s="154"/>
      <c r="F199" s="114"/>
      <c r="G199" s="114"/>
      <c r="H199" s="114"/>
      <c r="I199" s="114"/>
      <c r="J199" s="18" t="str">
        <f t="shared" si="2"/>
        <v/>
      </c>
    </row>
    <row r="200" spans="1:10" ht="18" customHeight="1">
      <c r="A200" s="254">
        <v>187</v>
      </c>
      <c r="B200" s="35"/>
      <c r="C200" s="35"/>
      <c r="D200" s="115"/>
      <c r="E200" s="154"/>
      <c r="F200" s="114"/>
      <c r="G200" s="114"/>
      <c r="H200" s="114"/>
      <c r="I200" s="114"/>
      <c r="J200" s="18" t="str">
        <f t="shared" si="2"/>
        <v/>
      </c>
    </row>
    <row r="201" spans="1:10" ht="18" customHeight="1">
      <c r="A201" s="254">
        <v>188</v>
      </c>
      <c r="B201" s="35"/>
      <c r="C201" s="35"/>
      <c r="D201" s="115"/>
      <c r="E201" s="154"/>
      <c r="F201" s="114"/>
      <c r="G201" s="114"/>
      <c r="H201" s="114"/>
      <c r="I201" s="114"/>
      <c r="J201" s="18" t="str">
        <f t="shared" si="2"/>
        <v/>
      </c>
    </row>
    <row r="202" spans="1:10" ht="18" customHeight="1">
      <c r="A202" s="254">
        <v>189</v>
      </c>
      <c r="B202" s="35"/>
      <c r="C202" s="35"/>
      <c r="D202" s="115"/>
      <c r="E202" s="154"/>
      <c r="F202" s="114"/>
      <c r="G202" s="114"/>
      <c r="H202" s="114"/>
      <c r="I202" s="114"/>
      <c r="J202" s="18" t="str">
        <f t="shared" si="2"/>
        <v/>
      </c>
    </row>
    <row r="203" spans="1:10" ht="18" customHeight="1">
      <c r="A203" s="254">
        <v>190</v>
      </c>
      <c r="B203" s="35"/>
      <c r="C203" s="35"/>
      <c r="D203" s="115"/>
      <c r="E203" s="154"/>
      <c r="F203" s="114"/>
      <c r="G203" s="114"/>
      <c r="H203" s="114"/>
      <c r="I203" s="114"/>
      <c r="J203" s="18" t="str">
        <f t="shared" si="2"/>
        <v/>
      </c>
    </row>
    <row r="204" spans="1:10" ht="18" customHeight="1">
      <c r="A204" s="254">
        <v>191</v>
      </c>
      <c r="B204" s="35"/>
      <c r="C204" s="35"/>
      <c r="D204" s="115"/>
      <c r="E204" s="154"/>
      <c r="F204" s="114"/>
      <c r="G204" s="114"/>
      <c r="H204" s="114"/>
      <c r="I204" s="114"/>
      <c r="J204" s="18" t="str">
        <f t="shared" si="2"/>
        <v/>
      </c>
    </row>
    <row r="205" spans="1:10" ht="18" customHeight="1">
      <c r="A205" s="254">
        <v>192</v>
      </c>
      <c r="B205" s="35"/>
      <c r="C205" s="35"/>
      <c r="D205" s="115"/>
      <c r="E205" s="154"/>
      <c r="F205" s="114"/>
      <c r="G205" s="114"/>
      <c r="H205" s="114"/>
      <c r="I205" s="114"/>
      <c r="J205" s="18" t="str">
        <f t="shared" si="2"/>
        <v/>
      </c>
    </row>
    <row r="206" spans="1:10" ht="18" customHeight="1">
      <c r="A206" s="254">
        <v>193</v>
      </c>
      <c r="B206" s="35"/>
      <c r="C206" s="35"/>
      <c r="D206" s="115"/>
      <c r="E206" s="154"/>
      <c r="F206" s="114"/>
      <c r="G206" s="114"/>
      <c r="H206" s="114"/>
      <c r="I206" s="114"/>
      <c r="J206" s="18" t="str">
        <f t="shared" si="2"/>
        <v/>
      </c>
    </row>
    <row r="207" spans="1:10" ht="18" customHeight="1">
      <c r="A207" s="254">
        <v>194</v>
      </c>
      <c r="B207" s="35"/>
      <c r="C207" s="35"/>
      <c r="D207" s="115"/>
      <c r="E207" s="154"/>
      <c r="F207" s="114"/>
      <c r="G207" s="114"/>
      <c r="H207" s="114"/>
      <c r="I207" s="114"/>
      <c r="J207" s="18" t="str">
        <f t="shared" ref="J207:J270" si="3">IF(A207&lt;=42,A207,IF(COUNTA(B207:I207)&gt;0,ROW(J207)-13,""))</f>
        <v/>
      </c>
    </row>
    <row r="208" spans="1:10" ht="18" customHeight="1">
      <c r="A208" s="254">
        <v>195</v>
      </c>
      <c r="B208" s="35"/>
      <c r="C208" s="35"/>
      <c r="D208" s="115"/>
      <c r="E208" s="154"/>
      <c r="F208" s="114"/>
      <c r="G208" s="114"/>
      <c r="H208" s="114"/>
      <c r="I208" s="114"/>
      <c r="J208" s="18" t="str">
        <f t="shared" si="3"/>
        <v/>
      </c>
    </row>
    <row r="209" spans="1:10" ht="18" customHeight="1">
      <c r="A209" s="254">
        <v>196</v>
      </c>
      <c r="B209" s="35"/>
      <c r="C209" s="35"/>
      <c r="D209" s="115"/>
      <c r="E209" s="154"/>
      <c r="F209" s="114"/>
      <c r="G209" s="114"/>
      <c r="H209" s="114"/>
      <c r="I209" s="114"/>
      <c r="J209" s="18" t="str">
        <f t="shared" si="3"/>
        <v/>
      </c>
    </row>
    <row r="210" spans="1:10" ht="18" customHeight="1">
      <c r="A210" s="254">
        <v>197</v>
      </c>
      <c r="B210" s="35"/>
      <c r="C210" s="35"/>
      <c r="D210" s="115"/>
      <c r="E210" s="154"/>
      <c r="F210" s="114"/>
      <c r="G210" s="114"/>
      <c r="H210" s="114"/>
      <c r="I210" s="114"/>
      <c r="J210" s="18" t="str">
        <f t="shared" si="3"/>
        <v/>
      </c>
    </row>
    <row r="211" spans="1:10" ht="18" customHeight="1">
      <c r="A211" s="254">
        <v>198</v>
      </c>
      <c r="B211" s="35"/>
      <c r="C211" s="35"/>
      <c r="D211" s="115"/>
      <c r="E211" s="154"/>
      <c r="F211" s="114"/>
      <c r="G211" s="114"/>
      <c r="H211" s="114"/>
      <c r="I211" s="114"/>
      <c r="J211" s="18" t="str">
        <f t="shared" si="3"/>
        <v/>
      </c>
    </row>
    <row r="212" spans="1:10" ht="18" customHeight="1">
      <c r="A212" s="254">
        <v>199</v>
      </c>
      <c r="B212" s="35"/>
      <c r="C212" s="35"/>
      <c r="D212" s="115"/>
      <c r="E212" s="154"/>
      <c r="F212" s="114"/>
      <c r="G212" s="114"/>
      <c r="H212" s="114"/>
      <c r="I212" s="114"/>
      <c r="J212" s="18" t="str">
        <f t="shared" si="3"/>
        <v/>
      </c>
    </row>
    <row r="213" spans="1:10" ht="18" customHeight="1">
      <c r="A213" s="254">
        <v>200</v>
      </c>
      <c r="B213" s="35"/>
      <c r="C213" s="35"/>
      <c r="D213" s="115"/>
      <c r="E213" s="154"/>
      <c r="F213" s="114"/>
      <c r="G213" s="114"/>
      <c r="H213" s="114"/>
      <c r="I213" s="114"/>
      <c r="J213" s="18" t="str">
        <f t="shared" si="3"/>
        <v/>
      </c>
    </row>
    <row r="214" spans="1:10" ht="18" customHeight="1">
      <c r="A214" s="254">
        <v>201</v>
      </c>
      <c r="B214" s="35"/>
      <c r="C214" s="35"/>
      <c r="D214" s="115"/>
      <c r="E214" s="154"/>
      <c r="F214" s="114"/>
      <c r="G214" s="114"/>
      <c r="H214" s="114"/>
      <c r="I214" s="114"/>
      <c r="J214" s="18" t="str">
        <f t="shared" si="3"/>
        <v/>
      </c>
    </row>
    <row r="215" spans="1:10" ht="18" customHeight="1">
      <c r="A215" s="254">
        <v>202</v>
      </c>
      <c r="B215" s="35"/>
      <c r="C215" s="35"/>
      <c r="D215" s="115"/>
      <c r="E215" s="154"/>
      <c r="F215" s="114"/>
      <c r="G215" s="114"/>
      <c r="H215" s="114"/>
      <c r="I215" s="114"/>
      <c r="J215" s="18" t="str">
        <f t="shared" si="3"/>
        <v/>
      </c>
    </row>
    <row r="216" spans="1:10" ht="18" customHeight="1">
      <c r="A216" s="254">
        <v>203</v>
      </c>
      <c r="B216" s="35"/>
      <c r="C216" s="35"/>
      <c r="D216" s="115"/>
      <c r="E216" s="154"/>
      <c r="F216" s="114"/>
      <c r="G216" s="114"/>
      <c r="H216" s="114"/>
      <c r="I216" s="114"/>
      <c r="J216" s="18" t="str">
        <f t="shared" si="3"/>
        <v/>
      </c>
    </row>
    <row r="217" spans="1:10" ht="18" customHeight="1">
      <c r="A217" s="254">
        <v>204</v>
      </c>
      <c r="B217" s="35"/>
      <c r="C217" s="35"/>
      <c r="D217" s="115"/>
      <c r="E217" s="154"/>
      <c r="F217" s="114"/>
      <c r="G217" s="114"/>
      <c r="H217" s="114"/>
      <c r="I217" s="114"/>
      <c r="J217" s="18" t="str">
        <f t="shared" si="3"/>
        <v/>
      </c>
    </row>
    <row r="218" spans="1:10" ht="18" customHeight="1">
      <c r="A218" s="254">
        <v>205</v>
      </c>
      <c r="B218" s="35"/>
      <c r="C218" s="35"/>
      <c r="D218" s="115"/>
      <c r="E218" s="154"/>
      <c r="F218" s="114"/>
      <c r="G218" s="114"/>
      <c r="H218" s="114"/>
      <c r="I218" s="114"/>
      <c r="J218" s="18" t="str">
        <f t="shared" si="3"/>
        <v/>
      </c>
    </row>
    <row r="219" spans="1:10" ht="18" customHeight="1">
      <c r="A219" s="254">
        <v>206</v>
      </c>
      <c r="B219" s="35"/>
      <c r="C219" s="35"/>
      <c r="D219" s="115"/>
      <c r="E219" s="154"/>
      <c r="F219" s="114"/>
      <c r="G219" s="114"/>
      <c r="H219" s="114"/>
      <c r="I219" s="114"/>
      <c r="J219" s="18" t="str">
        <f t="shared" si="3"/>
        <v/>
      </c>
    </row>
    <row r="220" spans="1:10" ht="18" customHeight="1">
      <c r="A220" s="254">
        <v>207</v>
      </c>
      <c r="B220" s="35"/>
      <c r="C220" s="35"/>
      <c r="D220" s="115"/>
      <c r="E220" s="154"/>
      <c r="F220" s="114"/>
      <c r="G220" s="114"/>
      <c r="H220" s="114"/>
      <c r="I220" s="114"/>
      <c r="J220" s="18" t="str">
        <f t="shared" si="3"/>
        <v/>
      </c>
    </row>
    <row r="221" spans="1:10" ht="18" customHeight="1">
      <c r="A221" s="254">
        <v>208</v>
      </c>
      <c r="B221" s="35"/>
      <c r="C221" s="35"/>
      <c r="D221" s="115"/>
      <c r="E221" s="154"/>
      <c r="F221" s="114"/>
      <c r="G221" s="114"/>
      <c r="H221" s="114"/>
      <c r="I221" s="114"/>
      <c r="J221" s="18" t="str">
        <f t="shared" si="3"/>
        <v/>
      </c>
    </row>
    <row r="222" spans="1:10" ht="18" customHeight="1">
      <c r="A222" s="254">
        <v>209</v>
      </c>
      <c r="B222" s="35"/>
      <c r="C222" s="35"/>
      <c r="D222" s="115"/>
      <c r="E222" s="154"/>
      <c r="F222" s="114"/>
      <c r="G222" s="114"/>
      <c r="H222" s="114"/>
      <c r="I222" s="114"/>
      <c r="J222" s="18" t="str">
        <f t="shared" si="3"/>
        <v/>
      </c>
    </row>
    <row r="223" spans="1:10" ht="18" customHeight="1">
      <c r="A223" s="254">
        <v>210</v>
      </c>
      <c r="B223" s="35"/>
      <c r="C223" s="35"/>
      <c r="D223" s="115"/>
      <c r="E223" s="154"/>
      <c r="F223" s="114"/>
      <c r="G223" s="114"/>
      <c r="H223" s="114"/>
      <c r="I223" s="114"/>
      <c r="J223" s="18" t="str">
        <f t="shared" si="3"/>
        <v/>
      </c>
    </row>
    <row r="224" spans="1:10" ht="18" customHeight="1">
      <c r="A224" s="254">
        <v>211</v>
      </c>
      <c r="B224" s="35"/>
      <c r="C224" s="35"/>
      <c r="D224" s="115"/>
      <c r="E224" s="154"/>
      <c r="F224" s="114"/>
      <c r="G224" s="114"/>
      <c r="H224" s="114"/>
      <c r="I224" s="114"/>
      <c r="J224" s="18" t="str">
        <f t="shared" si="3"/>
        <v/>
      </c>
    </row>
    <row r="225" spans="1:10" ht="18" customHeight="1">
      <c r="A225" s="254">
        <v>212</v>
      </c>
      <c r="B225" s="35"/>
      <c r="C225" s="35"/>
      <c r="D225" s="115"/>
      <c r="E225" s="154"/>
      <c r="F225" s="114"/>
      <c r="G225" s="114"/>
      <c r="H225" s="114"/>
      <c r="I225" s="114"/>
      <c r="J225" s="18" t="str">
        <f t="shared" si="3"/>
        <v/>
      </c>
    </row>
    <row r="226" spans="1:10" ht="18" customHeight="1">
      <c r="A226" s="254">
        <v>213</v>
      </c>
      <c r="B226" s="35"/>
      <c r="C226" s="35"/>
      <c r="D226" s="115"/>
      <c r="E226" s="154"/>
      <c r="F226" s="114"/>
      <c r="G226" s="114"/>
      <c r="H226" s="114"/>
      <c r="I226" s="114"/>
      <c r="J226" s="18" t="str">
        <f t="shared" si="3"/>
        <v/>
      </c>
    </row>
    <row r="227" spans="1:10" ht="18" customHeight="1">
      <c r="A227" s="254">
        <v>214</v>
      </c>
      <c r="B227" s="35"/>
      <c r="C227" s="35"/>
      <c r="D227" s="115"/>
      <c r="E227" s="154"/>
      <c r="F227" s="114"/>
      <c r="G227" s="114"/>
      <c r="H227" s="114"/>
      <c r="I227" s="114"/>
      <c r="J227" s="18" t="str">
        <f t="shared" si="3"/>
        <v/>
      </c>
    </row>
    <row r="228" spans="1:10" ht="18" customHeight="1">
      <c r="A228" s="254">
        <v>215</v>
      </c>
      <c r="B228" s="35"/>
      <c r="C228" s="35"/>
      <c r="D228" s="115"/>
      <c r="E228" s="154"/>
      <c r="F228" s="114"/>
      <c r="G228" s="114"/>
      <c r="H228" s="114"/>
      <c r="I228" s="114"/>
      <c r="J228" s="18" t="str">
        <f t="shared" si="3"/>
        <v/>
      </c>
    </row>
    <row r="229" spans="1:10" ht="18" customHeight="1">
      <c r="A229" s="254">
        <v>216</v>
      </c>
      <c r="B229" s="35"/>
      <c r="C229" s="35"/>
      <c r="D229" s="115"/>
      <c r="E229" s="154"/>
      <c r="F229" s="114"/>
      <c r="G229" s="114"/>
      <c r="H229" s="114"/>
      <c r="I229" s="114"/>
      <c r="J229" s="18" t="str">
        <f t="shared" si="3"/>
        <v/>
      </c>
    </row>
    <row r="230" spans="1:10" ht="18" customHeight="1">
      <c r="A230" s="254">
        <v>217</v>
      </c>
      <c r="B230" s="35"/>
      <c r="C230" s="35"/>
      <c r="D230" s="115"/>
      <c r="E230" s="154"/>
      <c r="F230" s="114"/>
      <c r="G230" s="114"/>
      <c r="H230" s="114"/>
      <c r="I230" s="114"/>
      <c r="J230" s="18" t="str">
        <f t="shared" si="3"/>
        <v/>
      </c>
    </row>
    <row r="231" spans="1:10" ht="18" customHeight="1">
      <c r="A231" s="254">
        <v>218</v>
      </c>
      <c r="B231" s="35"/>
      <c r="C231" s="35"/>
      <c r="D231" s="115"/>
      <c r="E231" s="154"/>
      <c r="F231" s="114"/>
      <c r="G231" s="114"/>
      <c r="H231" s="114"/>
      <c r="I231" s="114"/>
      <c r="J231" s="18" t="str">
        <f t="shared" si="3"/>
        <v/>
      </c>
    </row>
    <row r="232" spans="1:10" ht="18" customHeight="1">
      <c r="A232" s="254">
        <v>219</v>
      </c>
      <c r="B232" s="35"/>
      <c r="C232" s="35"/>
      <c r="D232" s="115"/>
      <c r="E232" s="154"/>
      <c r="F232" s="114"/>
      <c r="G232" s="114"/>
      <c r="H232" s="114"/>
      <c r="I232" s="114"/>
      <c r="J232" s="18" t="str">
        <f t="shared" si="3"/>
        <v/>
      </c>
    </row>
    <row r="233" spans="1:10" ht="18" customHeight="1">
      <c r="A233" s="254">
        <v>220</v>
      </c>
      <c r="B233" s="35"/>
      <c r="C233" s="35"/>
      <c r="D233" s="115"/>
      <c r="E233" s="154"/>
      <c r="F233" s="114"/>
      <c r="G233" s="114"/>
      <c r="H233" s="114"/>
      <c r="I233" s="114"/>
      <c r="J233" s="18" t="str">
        <f t="shared" si="3"/>
        <v/>
      </c>
    </row>
    <row r="234" spans="1:10" ht="18" customHeight="1">
      <c r="A234" s="254">
        <v>221</v>
      </c>
      <c r="B234" s="35"/>
      <c r="C234" s="35"/>
      <c r="D234" s="115"/>
      <c r="E234" s="154"/>
      <c r="F234" s="114"/>
      <c r="G234" s="114"/>
      <c r="H234" s="114"/>
      <c r="I234" s="114"/>
      <c r="J234" s="18" t="str">
        <f t="shared" si="3"/>
        <v/>
      </c>
    </row>
    <row r="235" spans="1:10" ht="18" customHeight="1">
      <c r="A235" s="254">
        <v>222</v>
      </c>
      <c r="B235" s="35"/>
      <c r="C235" s="35"/>
      <c r="D235" s="115"/>
      <c r="E235" s="154"/>
      <c r="F235" s="114"/>
      <c r="G235" s="114"/>
      <c r="H235" s="114"/>
      <c r="I235" s="114"/>
      <c r="J235" s="18" t="str">
        <f t="shared" si="3"/>
        <v/>
      </c>
    </row>
    <row r="236" spans="1:10" ht="18" customHeight="1">
      <c r="A236" s="254">
        <v>223</v>
      </c>
      <c r="B236" s="35"/>
      <c r="C236" s="35"/>
      <c r="D236" s="115"/>
      <c r="E236" s="154"/>
      <c r="F236" s="114"/>
      <c r="G236" s="114"/>
      <c r="H236" s="114"/>
      <c r="I236" s="114"/>
      <c r="J236" s="18" t="str">
        <f t="shared" si="3"/>
        <v/>
      </c>
    </row>
    <row r="237" spans="1:10" ht="18" customHeight="1">
      <c r="A237" s="254">
        <v>224</v>
      </c>
      <c r="B237" s="35"/>
      <c r="C237" s="35"/>
      <c r="D237" s="115"/>
      <c r="E237" s="154"/>
      <c r="F237" s="114"/>
      <c r="G237" s="114"/>
      <c r="H237" s="114"/>
      <c r="I237" s="114"/>
      <c r="J237" s="18" t="str">
        <f t="shared" si="3"/>
        <v/>
      </c>
    </row>
    <row r="238" spans="1:10" ht="18" customHeight="1">
      <c r="A238" s="254">
        <v>225</v>
      </c>
      <c r="B238" s="35"/>
      <c r="C238" s="35"/>
      <c r="D238" s="115"/>
      <c r="E238" s="154"/>
      <c r="F238" s="114"/>
      <c r="G238" s="114"/>
      <c r="H238" s="114"/>
      <c r="I238" s="114"/>
      <c r="J238" s="18" t="str">
        <f t="shared" si="3"/>
        <v/>
      </c>
    </row>
    <row r="239" spans="1:10" ht="18" customHeight="1">
      <c r="A239" s="254">
        <v>226</v>
      </c>
      <c r="B239" s="35"/>
      <c r="C239" s="35"/>
      <c r="D239" s="115"/>
      <c r="E239" s="154"/>
      <c r="F239" s="114"/>
      <c r="G239" s="114"/>
      <c r="H239" s="114"/>
      <c r="I239" s="114"/>
      <c r="J239" s="18" t="str">
        <f t="shared" si="3"/>
        <v/>
      </c>
    </row>
    <row r="240" spans="1:10" ht="18" customHeight="1">
      <c r="A240" s="254">
        <v>227</v>
      </c>
      <c r="B240" s="35"/>
      <c r="C240" s="35"/>
      <c r="D240" s="115"/>
      <c r="E240" s="154"/>
      <c r="F240" s="114"/>
      <c r="G240" s="114"/>
      <c r="H240" s="114"/>
      <c r="I240" s="114"/>
      <c r="J240" s="18" t="str">
        <f t="shared" si="3"/>
        <v/>
      </c>
    </row>
    <row r="241" spans="1:10" ht="18" customHeight="1">
      <c r="A241" s="254">
        <v>228</v>
      </c>
      <c r="B241" s="35"/>
      <c r="C241" s="35"/>
      <c r="D241" s="115"/>
      <c r="E241" s="154"/>
      <c r="F241" s="114"/>
      <c r="G241" s="114"/>
      <c r="H241" s="114"/>
      <c r="I241" s="114"/>
      <c r="J241" s="18" t="str">
        <f t="shared" si="3"/>
        <v/>
      </c>
    </row>
    <row r="242" spans="1:10" ht="18" customHeight="1">
      <c r="A242" s="254">
        <v>229</v>
      </c>
      <c r="B242" s="35"/>
      <c r="C242" s="35"/>
      <c r="D242" s="115"/>
      <c r="E242" s="154"/>
      <c r="F242" s="114"/>
      <c r="G242" s="114"/>
      <c r="H242" s="114"/>
      <c r="I242" s="114"/>
      <c r="J242" s="18" t="str">
        <f t="shared" si="3"/>
        <v/>
      </c>
    </row>
    <row r="243" spans="1:10" ht="18" customHeight="1">
      <c r="A243" s="254">
        <v>230</v>
      </c>
      <c r="B243" s="35"/>
      <c r="C243" s="35"/>
      <c r="D243" s="115"/>
      <c r="E243" s="154"/>
      <c r="F243" s="114"/>
      <c r="G243" s="114"/>
      <c r="H243" s="114"/>
      <c r="I243" s="114"/>
      <c r="J243" s="18" t="str">
        <f t="shared" si="3"/>
        <v/>
      </c>
    </row>
    <row r="244" spans="1:10" ht="18" customHeight="1">
      <c r="A244" s="254">
        <v>231</v>
      </c>
      <c r="B244" s="35"/>
      <c r="C244" s="35"/>
      <c r="D244" s="115"/>
      <c r="E244" s="154"/>
      <c r="F244" s="114"/>
      <c r="G244" s="114"/>
      <c r="H244" s="114"/>
      <c r="I244" s="114"/>
      <c r="J244" s="18" t="str">
        <f t="shared" si="3"/>
        <v/>
      </c>
    </row>
    <row r="245" spans="1:10" ht="18" customHeight="1">
      <c r="A245" s="254">
        <v>232</v>
      </c>
      <c r="B245" s="35"/>
      <c r="C245" s="35"/>
      <c r="D245" s="115"/>
      <c r="E245" s="154"/>
      <c r="F245" s="114"/>
      <c r="G245" s="114"/>
      <c r="H245" s="114"/>
      <c r="I245" s="114"/>
      <c r="J245" s="18" t="str">
        <f t="shared" si="3"/>
        <v/>
      </c>
    </row>
    <row r="246" spans="1:10" ht="18" customHeight="1">
      <c r="A246" s="254">
        <v>233</v>
      </c>
      <c r="B246" s="35"/>
      <c r="C246" s="35"/>
      <c r="D246" s="115"/>
      <c r="E246" s="154"/>
      <c r="F246" s="114"/>
      <c r="G246" s="114"/>
      <c r="H246" s="114"/>
      <c r="I246" s="114"/>
      <c r="J246" s="18" t="str">
        <f t="shared" si="3"/>
        <v/>
      </c>
    </row>
    <row r="247" spans="1:10" ht="18" customHeight="1">
      <c r="A247" s="254">
        <v>234</v>
      </c>
      <c r="B247" s="35"/>
      <c r="C247" s="35"/>
      <c r="D247" s="115"/>
      <c r="E247" s="154"/>
      <c r="F247" s="114"/>
      <c r="G247" s="114"/>
      <c r="H247" s="114"/>
      <c r="I247" s="114"/>
      <c r="J247" s="18" t="str">
        <f t="shared" si="3"/>
        <v/>
      </c>
    </row>
    <row r="248" spans="1:10" ht="18" customHeight="1">
      <c r="A248" s="254">
        <v>235</v>
      </c>
      <c r="B248" s="35"/>
      <c r="C248" s="35"/>
      <c r="D248" s="115"/>
      <c r="E248" s="154"/>
      <c r="F248" s="114"/>
      <c r="G248" s="114"/>
      <c r="H248" s="114"/>
      <c r="I248" s="114"/>
      <c r="J248" s="18" t="str">
        <f t="shared" si="3"/>
        <v/>
      </c>
    </row>
    <row r="249" spans="1:10" ht="18" customHeight="1">
      <c r="A249" s="254">
        <v>236</v>
      </c>
      <c r="B249" s="35"/>
      <c r="C249" s="35"/>
      <c r="D249" s="115"/>
      <c r="E249" s="154"/>
      <c r="F249" s="114"/>
      <c r="G249" s="114"/>
      <c r="H249" s="114"/>
      <c r="I249" s="114"/>
      <c r="J249" s="18" t="str">
        <f t="shared" si="3"/>
        <v/>
      </c>
    </row>
    <row r="250" spans="1:10" ht="18" customHeight="1">
      <c r="A250" s="254">
        <v>237</v>
      </c>
      <c r="B250" s="35"/>
      <c r="C250" s="35"/>
      <c r="D250" s="115"/>
      <c r="E250" s="154"/>
      <c r="F250" s="114"/>
      <c r="G250" s="114"/>
      <c r="H250" s="114"/>
      <c r="I250" s="114"/>
      <c r="J250" s="18" t="str">
        <f t="shared" si="3"/>
        <v/>
      </c>
    </row>
    <row r="251" spans="1:10" ht="18" customHeight="1">
      <c r="A251" s="254">
        <v>238</v>
      </c>
      <c r="B251" s="35"/>
      <c r="C251" s="35"/>
      <c r="D251" s="115"/>
      <c r="E251" s="154"/>
      <c r="F251" s="114"/>
      <c r="G251" s="114"/>
      <c r="H251" s="114"/>
      <c r="I251" s="114"/>
      <c r="J251" s="18" t="str">
        <f t="shared" si="3"/>
        <v/>
      </c>
    </row>
    <row r="252" spans="1:10" ht="18" customHeight="1">
      <c r="A252" s="254">
        <v>239</v>
      </c>
      <c r="B252" s="35"/>
      <c r="C252" s="35"/>
      <c r="D252" s="115"/>
      <c r="E252" s="154"/>
      <c r="F252" s="114"/>
      <c r="G252" s="114"/>
      <c r="H252" s="114"/>
      <c r="I252" s="114"/>
      <c r="J252" s="18" t="str">
        <f t="shared" si="3"/>
        <v/>
      </c>
    </row>
    <row r="253" spans="1:10" ht="18" customHeight="1">
      <c r="A253" s="254">
        <v>240</v>
      </c>
      <c r="B253" s="35"/>
      <c r="C253" s="35"/>
      <c r="D253" s="115"/>
      <c r="E253" s="154"/>
      <c r="F253" s="114"/>
      <c r="G253" s="114"/>
      <c r="H253" s="114"/>
      <c r="I253" s="114"/>
      <c r="J253" s="18" t="str">
        <f t="shared" si="3"/>
        <v/>
      </c>
    </row>
    <row r="254" spans="1:10" ht="18" customHeight="1">
      <c r="A254" s="254">
        <v>241</v>
      </c>
      <c r="B254" s="35"/>
      <c r="C254" s="35"/>
      <c r="D254" s="115"/>
      <c r="E254" s="154"/>
      <c r="F254" s="114"/>
      <c r="G254" s="114"/>
      <c r="H254" s="114"/>
      <c r="I254" s="114"/>
      <c r="J254" s="18" t="str">
        <f t="shared" si="3"/>
        <v/>
      </c>
    </row>
    <row r="255" spans="1:10" ht="18" customHeight="1">
      <c r="A255" s="254">
        <v>242</v>
      </c>
      <c r="B255" s="35"/>
      <c r="C255" s="35"/>
      <c r="D255" s="115"/>
      <c r="E255" s="154"/>
      <c r="F255" s="114"/>
      <c r="G255" s="114"/>
      <c r="H255" s="114"/>
      <c r="I255" s="114"/>
      <c r="J255" s="18" t="str">
        <f t="shared" si="3"/>
        <v/>
      </c>
    </row>
    <row r="256" spans="1:10" ht="18" customHeight="1">
      <c r="A256" s="254">
        <v>243</v>
      </c>
      <c r="B256" s="35"/>
      <c r="C256" s="35"/>
      <c r="D256" s="115"/>
      <c r="E256" s="154"/>
      <c r="F256" s="114"/>
      <c r="G256" s="114"/>
      <c r="H256" s="114"/>
      <c r="I256" s="114"/>
      <c r="J256" s="18" t="str">
        <f t="shared" si="3"/>
        <v/>
      </c>
    </row>
    <row r="257" spans="1:10" ht="18" customHeight="1">
      <c r="A257" s="254">
        <v>244</v>
      </c>
      <c r="B257" s="35"/>
      <c r="C257" s="35"/>
      <c r="D257" s="115"/>
      <c r="E257" s="154"/>
      <c r="F257" s="114"/>
      <c r="G257" s="114"/>
      <c r="H257" s="114"/>
      <c r="I257" s="114"/>
      <c r="J257" s="18" t="str">
        <f t="shared" si="3"/>
        <v/>
      </c>
    </row>
    <row r="258" spans="1:10" ht="18" customHeight="1">
      <c r="A258" s="254">
        <v>245</v>
      </c>
      <c r="B258" s="35"/>
      <c r="C258" s="35"/>
      <c r="D258" s="115"/>
      <c r="E258" s="154"/>
      <c r="F258" s="114"/>
      <c r="G258" s="114"/>
      <c r="H258" s="114"/>
      <c r="I258" s="114"/>
      <c r="J258" s="18" t="str">
        <f t="shared" si="3"/>
        <v/>
      </c>
    </row>
    <row r="259" spans="1:10" ht="18" customHeight="1">
      <c r="A259" s="254">
        <v>246</v>
      </c>
      <c r="B259" s="35"/>
      <c r="C259" s="35"/>
      <c r="D259" s="115"/>
      <c r="E259" s="154"/>
      <c r="F259" s="114"/>
      <c r="G259" s="114"/>
      <c r="H259" s="114"/>
      <c r="I259" s="114"/>
      <c r="J259" s="18" t="str">
        <f t="shared" si="3"/>
        <v/>
      </c>
    </row>
    <row r="260" spans="1:10" ht="18" customHeight="1">
      <c r="A260" s="254">
        <v>247</v>
      </c>
      <c r="B260" s="35"/>
      <c r="C260" s="35"/>
      <c r="D260" s="115"/>
      <c r="E260" s="154"/>
      <c r="F260" s="114"/>
      <c r="G260" s="114"/>
      <c r="H260" s="114"/>
      <c r="I260" s="114"/>
      <c r="J260" s="18" t="str">
        <f t="shared" si="3"/>
        <v/>
      </c>
    </row>
    <row r="261" spans="1:10" ht="18" customHeight="1">
      <c r="A261" s="254">
        <v>248</v>
      </c>
      <c r="B261" s="35"/>
      <c r="C261" s="35"/>
      <c r="D261" s="115"/>
      <c r="E261" s="154"/>
      <c r="F261" s="114"/>
      <c r="G261" s="114"/>
      <c r="H261" s="114"/>
      <c r="I261" s="114"/>
      <c r="J261" s="18" t="str">
        <f t="shared" si="3"/>
        <v/>
      </c>
    </row>
    <row r="262" spans="1:10" ht="18" customHeight="1">
      <c r="A262" s="254">
        <v>249</v>
      </c>
      <c r="B262" s="35"/>
      <c r="C262" s="35"/>
      <c r="D262" s="115"/>
      <c r="E262" s="154"/>
      <c r="F262" s="114"/>
      <c r="G262" s="114"/>
      <c r="H262" s="114"/>
      <c r="I262" s="114"/>
      <c r="J262" s="18" t="str">
        <f t="shared" si="3"/>
        <v/>
      </c>
    </row>
    <row r="263" spans="1:10" ht="18" customHeight="1">
      <c r="A263" s="254">
        <v>250</v>
      </c>
      <c r="B263" s="35"/>
      <c r="C263" s="35"/>
      <c r="D263" s="115"/>
      <c r="E263" s="154"/>
      <c r="F263" s="114"/>
      <c r="G263" s="114"/>
      <c r="H263" s="114"/>
      <c r="I263" s="114"/>
      <c r="J263" s="18" t="str">
        <f t="shared" si="3"/>
        <v/>
      </c>
    </row>
    <row r="264" spans="1:10" ht="18" customHeight="1">
      <c r="A264" s="254">
        <v>251</v>
      </c>
      <c r="B264" s="35"/>
      <c r="C264" s="35"/>
      <c r="D264" s="115"/>
      <c r="E264" s="154"/>
      <c r="F264" s="114"/>
      <c r="G264" s="114"/>
      <c r="H264" s="114"/>
      <c r="I264" s="114"/>
      <c r="J264" s="18" t="str">
        <f t="shared" si="3"/>
        <v/>
      </c>
    </row>
    <row r="265" spans="1:10" ht="18" customHeight="1">
      <c r="A265" s="254">
        <v>252</v>
      </c>
      <c r="B265" s="35"/>
      <c r="C265" s="35"/>
      <c r="D265" s="115"/>
      <c r="E265" s="154"/>
      <c r="F265" s="114"/>
      <c r="G265" s="114"/>
      <c r="H265" s="114"/>
      <c r="I265" s="114"/>
      <c r="J265" s="18" t="str">
        <f t="shared" si="3"/>
        <v/>
      </c>
    </row>
    <row r="266" spans="1:10" ht="18" customHeight="1">
      <c r="A266" s="254">
        <v>253</v>
      </c>
      <c r="B266" s="35"/>
      <c r="C266" s="35"/>
      <c r="D266" s="115"/>
      <c r="E266" s="154"/>
      <c r="F266" s="114"/>
      <c r="G266" s="114"/>
      <c r="H266" s="114"/>
      <c r="I266" s="114"/>
      <c r="J266" s="18" t="str">
        <f t="shared" si="3"/>
        <v/>
      </c>
    </row>
    <row r="267" spans="1:10" ht="18" customHeight="1">
      <c r="A267" s="254">
        <v>254</v>
      </c>
      <c r="B267" s="35"/>
      <c r="C267" s="35"/>
      <c r="D267" s="115"/>
      <c r="E267" s="154"/>
      <c r="F267" s="114"/>
      <c r="G267" s="114"/>
      <c r="H267" s="114"/>
      <c r="I267" s="114"/>
      <c r="J267" s="18" t="str">
        <f t="shared" si="3"/>
        <v/>
      </c>
    </row>
    <row r="268" spans="1:10" ht="18" customHeight="1">
      <c r="A268" s="254">
        <v>255</v>
      </c>
      <c r="B268" s="35"/>
      <c r="C268" s="35"/>
      <c r="D268" s="115"/>
      <c r="E268" s="154"/>
      <c r="F268" s="114"/>
      <c r="G268" s="114"/>
      <c r="H268" s="114"/>
      <c r="I268" s="114"/>
      <c r="J268" s="18" t="str">
        <f t="shared" si="3"/>
        <v/>
      </c>
    </row>
    <row r="269" spans="1:10" ht="18" customHeight="1">
      <c r="A269" s="254">
        <v>256</v>
      </c>
      <c r="B269" s="35"/>
      <c r="C269" s="35"/>
      <c r="D269" s="115"/>
      <c r="E269" s="154"/>
      <c r="F269" s="114"/>
      <c r="G269" s="114"/>
      <c r="H269" s="114"/>
      <c r="I269" s="114"/>
      <c r="J269" s="18" t="str">
        <f t="shared" si="3"/>
        <v/>
      </c>
    </row>
    <row r="270" spans="1:10" ht="18" customHeight="1">
      <c r="A270" s="254">
        <v>257</v>
      </c>
      <c r="B270" s="35"/>
      <c r="C270" s="35"/>
      <c r="D270" s="115"/>
      <c r="E270" s="154"/>
      <c r="F270" s="114"/>
      <c r="G270" s="114"/>
      <c r="H270" s="114"/>
      <c r="I270" s="114"/>
      <c r="J270" s="18" t="str">
        <f t="shared" si="3"/>
        <v/>
      </c>
    </row>
    <row r="271" spans="1:10" ht="18" customHeight="1">
      <c r="A271" s="254">
        <v>258</v>
      </c>
      <c r="B271" s="35"/>
      <c r="C271" s="35"/>
      <c r="D271" s="115"/>
      <c r="E271" s="154"/>
      <c r="F271" s="114"/>
      <c r="G271" s="114"/>
      <c r="H271" s="114"/>
      <c r="I271" s="114"/>
      <c r="J271" s="18" t="str">
        <f t="shared" ref="J271:J334" si="4">IF(A271&lt;=42,A271,IF(COUNTA(B271:I271)&gt;0,ROW(J271)-13,""))</f>
        <v/>
      </c>
    </row>
    <row r="272" spans="1:10" ht="18" customHeight="1">
      <c r="A272" s="254">
        <v>259</v>
      </c>
      <c r="B272" s="35"/>
      <c r="C272" s="35"/>
      <c r="D272" s="115"/>
      <c r="E272" s="154"/>
      <c r="F272" s="114"/>
      <c r="G272" s="114"/>
      <c r="H272" s="114"/>
      <c r="I272" s="114"/>
      <c r="J272" s="18" t="str">
        <f t="shared" si="4"/>
        <v/>
      </c>
    </row>
    <row r="273" spans="1:10" ht="18" customHeight="1">
      <c r="A273" s="254">
        <v>260</v>
      </c>
      <c r="B273" s="35"/>
      <c r="C273" s="35"/>
      <c r="D273" s="115"/>
      <c r="E273" s="154"/>
      <c r="F273" s="114"/>
      <c r="G273" s="114"/>
      <c r="H273" s="114"/>
      <c r="I273" s="114"/>
      <c r="J273" s="18" t="str">
        <f t="shared" si="4"/>
        <v/>
      </c>
    </row>
    <row r="274" spans="1:10" ht="18" customHeight="1">
      <c r="A274" s="254">
        <v>261</v>
      </c>
      <c r="B274" s="35"/>
      <c r="C274" s="35"/>
      <c r="D274" s="115"/>
      <c r="E274" s="154"/>
      <c r="F274" s="114"/>
      <c r="G274" s="114"/>
      <c r="H274" s="114"/>
      <c r="I274" s="114"/>
      <c r="J274" s="18" t="str">
        <f t="shared" si="4"/>
        <v/>
      </c>
    </row>
    <row r="275" spans="1:10" ht="18" customHeight="1">
      <c r="A275" s="254">
        <v>262</v>
      </c>
      <c r="B275" s="35"/>
      <c r="C275" s="35"/>
      <c r="D275" s="115"/>
      <c r="E275" s="154"/>
      <c r="F275" s="114"/>
      <c r="G275" s="114"/>
      <c r="H275" s="114"/>
      <c r="I275" s="114"/>
      <c r="J275" s="18" t="str">
        <f t="shared" si="4"/>
        <v/>
      </c>
    </row>
    <row r="276" spans="1:10" ht="18" customHeight="1">
      <c r="A276" s="254">
        <v>263</v>
      </c>
      <c r="B276" s="35"/>
      <c r="C276" s="35"/>
      <c r="D276" s="115"/>
      <c r="E276" s="154"/>
      <c r="F276" s="114"/>
      <c r="G276" s="114"/>
      <c r="H276" s="114"/>
      <c r="I276" s="114"/>
      <c r="J276" s="18" t="str">
        <f t="shared" si="4"/>
        <v/>
      </c>
    </row>
    <row r="277" spans="1:10" ht="18" customHeight="1">
      <c r="A277" s="254">
        <v>264</v>
      </c>
      <c r="B277" s="35"/>
      <c r="C277" s="35"/>
      <c r="D277" s="115"/>
      <c r="E277" s="154"/>
      <c r="F277" s="114"/>
      <c r="G277" s="114"/>
      <c r="H277" s="114"/>
      <c r="I277" s="114"/>
      <c r="J277" s="18" t="str">
        <f t="shared" si="4"/>
        <v/>
      </c>
    </row>
    <row r="278" spans="1:10" ht="18" customHeight="1">
      <c r="A278" s="254">
        <v>265</v>
      </c>
      <c r="B278" s="35"/>
      <c r="C278" s="35"/>
      <c r="D278" s="115"/>
      <c r="E278" s="154"/>
      <c r="F278" s="114"/>
      <c r="G278" s="114"/>
      <c r="H278" s="114"/>
      <c r="I278" s="114"/>
      <c r="J278" s="18" t="str">
        <f t="shared" si="4"/>
        <v/>
      </c>
    </row>
    <row r="279" spans="1:10" ht="18" customHeight="1">
      <c r="A279" s="254">
        <v>266</v>
      </c>
      <c r="B279" s="35"/>
      <c r="C279" s="35"/>
      <c r="D279" s="115"/>
      <c r="E279" s="154"/>
      <c r="F279" s="114"/>
      <c r="G279" s="114"/>
      <c r="H279" s="114"/>
      <c r="I279" s="114"/>
      <c r="J279" s="18" t="str">
        <f t="shared" si="4"/>
        <v/>
      </c>
    </row>
    <row r="280" spans="1:10" ht="18" customHeight="1">
      <c r="A280" s="254">
        <v>267</v>
      </c>
      <c r="B280" s="35"/>
      <c r="C280" s="35"/>
      <c r="D280" s="115"/>
      <c r="E280" s="154"/>
      <c r="F280" s="114"/>
      <c r="G280" s="114"/>
      <c r="H280" s="114"/>
      <c r="I280" s="114"/>
      <c r="J280" s="18" t="str">
        <f t="shared" si="4"/>
        <v/>
      </c>
    </row>
    <row r="281" spans="1:10" ht="18" customHeight="1">
      <c r="A281" s="254">
        <v>268</v>
      </c>
      <c r="B281" s="35"/>
      <c r="C281" s="35"/>
      <c r="D281" s="115"/>
      <c r="E281" s="154"/>
      <c r="F281" s="114"/>
      <c r="G281" s="114"/>
      <c r="H281" s="114"/>
      <c r="I281" s="114"/>
      <c r="J281" s="18" t="str">
        <f t="shared" si="4"/>
        <v/>
      </c>
    </row>
    <row r="282" spans="1:10" ht="18" customHeight="1">
      <c r="A282" s="254">
        <v>269</v>
      </c>
      <c r="B282" s="35"/>
      <c r="C282" s="35"/>
      <c r="D282" s="115"/>
      <c r="E282" s="154"/>
      <c r="F282" s="114"/>
      <c r="G282" s="114"/>
      <c r="H282" s="114"/>
      <c r="I282" s="114"/>
      <c r="J282" s="18" t="str">
        <f t="shared" si="4"/>
        <v/>
      </c>
    </row>
    <row r="283" spans="1:10" ht="18" customHeight="1">
      <c r="A283" s="254">
        <v>270</v>
      </c>
      <c r="B283" s="35"/>
      <c r="C283" s="35"/>
      <c r="D283" s="115"/>
      <c r="E283" s="154"/>
      <c r="F283" s="114"/>
      <c r="G283" s="114"/>
      <c r="H283" s="114"/>
      <c r="I283" s="114"/>
      <c r="J283" s="18" t="str">
        <f t="shared" si="4"/>
        <v/>
      </c>
    </row>
    <row r="284" spans="1:10" ht="18" customHeight="1">
      <c r="A284" s="254">
        <v>271</v>
      </c>
      <c r="B284" s="35"/>
      <c r="C284" s="35"/>
      <c r="D284" s="115"/>
      <c r="E284" s="154"/>
      <c r="F284" s="114"/>
      <c r="G284" s="114"/>
      <c r="H284" s="114"/>
      <c r="I284" s="114"/>
      <c r="J284" s="18" t="str">
        <f t="shared" si="4"/>
        <v/>
      </c>
    </row>
    <row r="285" spans="1:10" ht="18" customHeight="1">
      <c r="A285" s="254">
        <v>272</v>
      </c>
      <c r="B285" s="35"/>
      <c r="C285" s="35"/>
      <c r="D285" s="115"/>
      <c r="E285" s="154"/>
      <c r="F285" s="114"/>
      <c r="G285" s="114"/>
      <c r="H285" s="114"/>
      <c r="I285" s="114"/>
      <c r="J285" s="18" t="str">
        <f t="shared" si="4"/>
        <v/>
      </c>
    </row>
    <row r="286" spans="1:10" ht="18" customHeight="1">
      <c r="A286" s="254">
        <v>273</v>
      </c>
      <c r="B286" s="35"/>
      <c r="C286" s="35"/>
      <c r="D286" s="115"/>
      <c r="E286" s="154"/>
      <c r="F286" s="114"/>
      <c r="G286" s="114"/>
      <c r="H286" s="114"/>
      <c r="I286" s="114"/>
      <c r="J286" s="18" t="str">
        <f t="shared" si="4"/>
        <v/>
      </c>
    </row>
    <row r="287" spans="1:10" ht="18" customHeight="1">
      <c r="A287" s="254">
        <v>274</v>
      </c>
      <c r="B287" s="35"/>
      <c r="C287" s="35"/>
      <c r="D287" s="115"/>
      <c r="E287" s="154"/>
      <c r="F287" s="114"/>
      <c r="G287" s="114"/>
      <c r="H287" s="114"/>
      <c r="I287" s="114"/>
      <c r="J287" s="18" t="str">
        <f t="shared" si="4"/>
        <v/>
      </c>
    </row>
    <row r="288" spans="1:10" ht="18" customHeight="1">
      <c r="A288" s="254">
        <v>275</v>
      </c>
      <c r="B288" s="35"/>
      <c r="C288" s="35"/>
      <c r="D288" s="115"/>
      <c r="E288" s="154"/>
      <c r="F288" s="114"/>
      <c r="G288" s="114"/>
      <c r="H288" s="114"/>
      <c r="I288" s="114"/>
      <c r="J288" s="18" t="str">
        <f t="shared" si="4"/>
        <v/>
      </c>
    </row>
    <row r="289" spans="1:10" ht="18" customHeight="1">
      <c r="A289" s="254">
        <v>276</v>
      </c>
      <c r="B289" s="35"/>
      <c r="C289" s="35"/>
      <c r="D289" s="115"/>
      <c r="E289" s="154"/>
      <c r="F289" s="114"/>
      <c r="G289" s="114"/>
      <c r="H289" s="114"/>
      <c r="I289" s="114"/>
      <c r="J289" s="18" t="str">
        <f t="shared" si="4"/>
        <v/>
      </c>
    </row>
    <row r="290" spans="1:10" ht="18" customHeight="1">
      <c r="A290" s="254">
        <v>277</v>
      </c>
      <c r="B290" s="35"/>
      <c r="C290" s="35"/>
      <c r="D290" s="115"/>
      <c r="E290" s="154"/>
      <c r="F290" s="114"/>
      <c r="G290" s="114"/>
      <c r="H290" s="114"/>
      <c r="I290" s="114"/>
      <c r="J290" s="18" t="str">
        <f t="shared" si="4"/>
        <v/>
      </c>
    </row>
    <row r="291" spans="1:10" ht="18" customHeight="1">
      <c r="A291" s="254">
        <v>278</v>
      </c>
      <c r="B291" s="35"/>
      <c r="C291" s="35"/>
      <c r="D291" s="115"/>
      <c r="E291" s="154"/>
      <c r="F291" s="114"/>
      <c r="G291" s="114"/>
      <c r="H291" s="114"/>
      <c r="I291" s="114"/>
      <c r="J291" s="18" t="str">
        <f t="shared" si="4"/>
        <v/>
      </c>
    </row>
    <row r="292" spans="1:10" ht="18" customHeight="1">
      <c r="A292" s="254">
        <v>279</v>
      </c>
      <c r="B292" s="35"/>
      <c r="C292" s="35"/>
      <c r="D292" s="115"/>
      <c r="E292" s="154"/>
      <c r="F292" s="114"/>
      <c r="G292" s="114"/>
      <c r="H292" s="114"/>
      <c r="I292" s="114"/>
      <c r="J292" s="18" t="str">
        <f t="shared" si="4"/>
        <v/>
      </c>
    </row>
    <row r="293" spans="1:10" ht="18" customHeight="1">
      <c r="A293" s="254">
        <v>280</v>
      </c>
      <c r="B293" s="35"/>
      <c r="C293" s="35"/>
      <c r="D293" s="115"/>
      <c r="E293" s="154"/>
      <c r="F293" s="114"/>
      <c r="G293" s="114"/>
      <c r="H293" s="114"/>
      <c r="I293" s="114"/>
      <c r="J293" s="18" t="str">
        <f t="shared" si="4"/>
        <v/>
      </c>
    </row>
    <row r="294" spans="1:10" ht="18" customHeight="1">
      <c r="A294" s="254">
        <v>281</v>
      </c>
      <c r="B294" s="35"/>
      <c r="C294" s="35"/>
      <c r="D294" s="115"/>
      <c r="E294" s="154"/>
      <c r="F294" s="114"/>
      <c r="G294" s="114"/>
      <c r="H294" s="114"/>
      <c r="I294" s="114"/>
      <c r="J294" s="18" t="str">
        <f t="shared" si="4"/>
        <v/>
      </c>
    </row>
    <row r="295" spans="1:10" ht="18" customHeight="1">
      <c r="A295" s="254">
        <v>282</v>
      </c>
      <c r="B295" s="35"/>
      <c r="C295" s="35"/>
      <c r="D295" s="115"/>
      <c r="E295" s="154"/>
      <c r="F295" s="114"/>
      <c r="G295" s="114"/>
      <c r="H295" s="114"/>
      <c r="I295" s="114"/>
      <c r="J295" s="18" t="str">
        <f t="shared" si="4"/>
        <v/>
      </c>
    </row>
    <row r="296" spans="1:10" ht="18" customHeight="1">
      <c r="A296" s="254">
        <v>283</v>
      </c>
      <c r="B296" s="35"/>
      <c r="C296" s="35"/>
      <c r="D296" s="115"/>
      <c r="E296" s="154"/>
      <c r="F296" s="114"/>
      <c r="G296" s="114"/>
      <c r="H296" s="114"/>
      <c r="I296" s="114"/>
      <c r="J296" s="18" t="str">
        <f t="shared" si="4"/>
        <v/>
      </c>
    </row>
    <row r="297" spans="1:10" ht="18" customHeight="1">
      <c r="A297" s="254">
        <v>284</v>
      </c>
      <c r="B297" s="35"/>
      <c r="C297" s="35"/>
      <c r="D297" s="115"/>
      <c r="E297" s="154"/>
      <c r="F297" s="114"/>
      <c r="G297" s="114"/>
      <c r="H297" s="114"/>
      <c r="I297" s="114"/>
      <c r="J297" s="18" t="str">
        <f t="shared" si="4"/>
        <v/>
      </c>
    </row>
    <row r="298" spans="1:10" ht="18" customHeight="1">
      <c r="A298" s="254">
        <v>285</v>
      </c>
      <c r="B298" s="35"/>
      <c r="C298" s="35"/>
      <c r="D298" s="115"/>
      <c r="E298" s="154"/>
      <c r="F298" s="114"/>
      <c r="G298" s="114"/>
      <c r="H298" s="114"/>
      <c r="I298" s="114"/>
      <c r="J298" s="18" t="str">
        <f t="shared" si="4"/>
        <v/>
      </c>
    </row>
    <row r="299" spans="1:10" ht="18" customHeight="1">
      <c r="A299" s="254">
        <v>286</v>
      </c>
      <c r="B299" s="35"/>
      <c r="C299" s="35"/>
      <c r="D299" s="115"/>
      <c r="E299" s="154"/>
      <c r="F299" s="114"/>
      <c r="G299" s="114"/>
      <c r="H299" s="114"/>
      <c r="I299" s="114"/>
      <c r="J299" s="18" t="str">
        <f t="shared" si="4"/>
        <v/>
      </c>
    </row>
    <row r="300" spans="1:10" ht="18" customHeight="1">
      <c r="A300" s="254">
        <v>287</v>
      </c>
      <c r="B300" s="35"/>
      <c r="C300" s="35"/>
      <c r="D300" s="115"/>
      <c r="E300" s="154"/>
      <c r="F300" s="114"/>
      <c r="G300" s="114"/>
      <c r="H300" s="114"/>
      <c r="I300" s="114"/>
      <c r="J300" s="18" t="str">
        <f t="shared" si="4"/>
        <v/>
      </c>
    </row>
    <row r="301" spans="1:10" ht="18" customHeight="1">
      <c r="A301" s="254">
        <v>288</v>
      </c>
      <c r="B301" s="35"/>
      <c r="C301" s="35"/>
      <c r="D301" s="115"/>
      <c r="E301" s="154"/>
      <c r="F301" s="114"/>
      <c r="G301" s="114"/>
      <c r="H301" s="114"/>
      <c r="I301" s="114"/>
      <c r="J301" s="18" t="str">
        <f t="shared" si="4"/>
        <v/>
      </c>
    </row>
    <row r="302" spans="1:10" ht="18" customHeight="1">
      <c r="A302" s="254">
        <v>289</v>
      </c>
      <c r="B302" s="35"/>
      <c r="C302" s="35"/>
      <c r="D302" s="115"/>
      <c r="E302" s="154"/>
      <c r="F302" s="114"/>
      <c r="G302" s="114"/>
      <c r="H302" s="114"/>
      <c r="I302" s="114"/>
      <c r="J302" s="18" t="str">
        <f t="shared" si="4"/>
        <v/>
      </c>
    </row>
    <row r="303" spans="1:10" ht="18" customHeight="1">
      <c r="A303" s="254">
        <v>290</v>
      </c>
      <c r="B303" s="35"/>
      <c r="C303" s="35"/>
      <c r="D303" s="115"/>
      <c r="E303" s="154"/>
      <c r="F303" s="114"/>
      <c r="G303" s="114"/>
      <c r="H303" s="114"/>
      <c r="I303" s="114"/>
      <c r="J303" s="18" t="str">
        <f t="shared" si="4"/>
        <v/>
      </c>
    </row>
    <row r="304" spans="1:10" ht="18" customHeight="1">
      <c r="A304" s="254">
        <v>291</v>
      </c>
      <c r="B304" s="35"/>
      <c r="C304" s="35"/>
      <c r="D304" s="115"/>
      <c r="E304" s="154"/>
      <c r="F304" s="114"/>
      <c r="G304" s="114"/>
      <c r="H304" s="114"/>
      <c r="I304" s="114"/>
      <c r="J304" s="18" t="str">
        <f t="shared" si="4"/>
        <v/>
      </c>
    </row>
    <row r="305" spans="1:10" ht="18" customHeight="1">
      <c r="A305" s="254">
        <v>292</v>
      </c>
      <c r="B305" s="35"/>
      <c r="C305" s="35"/>
      <c r="D305" s="115"/>
      <c r="E305" s="154"/>
      <c r="F305" s="114"/>
      <c r="G305" s="114"/>
      <c r="H305" s="114"/>
      <c r="I305" s="114"/>
      <c r="J305" s="18" t="str">
        <f t="shared" si="4"/>
        <v/>
      </c>
    </row>
    <row r="306" spans="1:10" ht="18" customHeight="1">
      <c r="A306" s="254">
        <v>293</v>
      </c>
      <c r="B306" s="35"/>
      <c r="C306" s="35"/>
      <c r="D306" s="115"/>
      <c r="E306" s="154"/>
      <c r="F306" s="114"/>
      <c r="G306" s="114"/>
      <c r="H306" s="114"/>
      <c r="I306" s="114"/>
      <c r="J306" s="18" t="str">
        <f t="shared" si="4"/>
        <v/>
      </c>
    </row>
    <row r="307" spans="1:10" ht="18" customHeight="1">
      <c r="A307" s="254">
        <v>294</v>
      </c>
      <c r="B307" s="35"/>
      <c r="C307" s="35"/>
      <c r="D307" s="115"/>
      <c r="E307" s="154"/>
      <c r="F307" s="114"/>
      <c r="G307" s="114"/>
      <c r="H307" s="114"/>
      <c r="I307" s="114"/>
      <c r="J307" s="18" t="str">
        <f t="shared" si="4"/>
        <v/>
      </c>
    </row>
    <row r="308" spans="1:10" ht="18" customHeight="1">
      <c r="A308" s="254">
        <v>295</v>
      </c>
      <c r="B308" s="35"/>
      <c r="C308" s="35"/>
      <c r="D308" s="115"/>
      <c r="E308" s="154"/>
      <c r="F308" s="114"/>
      <c r="G308" s="114"/>
      <c r="H308" s="114"/>
      <c r="I308" s="114"/>
      <c r="J308" s="18" t="str">
        <f t="shared" si="4"/>
        <v/>
      </c>
    </row>
    <row r="309" spans="1:10" ht="18" customHeight="1">
      <c r="A309" s="254">
        <v>296</v>
      </c>
      <c r="B309" s="35"/>
      <c r="C309" s="35"/>
      <c r="D309" s="115"/>
      <c r="E309" s="154"/>
      <c r="F309" s="114"/>
      <c r="G309" s="114"/>
      <c r="H309" s="114"/>
      <c r="I309" s="114"/>
      <c r="J309" s="18" t="str">
        <f t="shared" si="4"/>
        <v/>
      </c>
    </row>
    <row r="310" spans="1:10" ht="18" customHeight="1">
      <c r="A310" s="254">
        <v>297</v>
      </c>
      <c r="B310" s="35"/>
      <c r="C310" s="35"/>
      <c r="D310" s="115"/>
      <c r="E310" s="154"/>
      <c r="F310" s="114"/>
      <c r="G310" s="114"/>
      <c r="H310" s="114"/>
      <c r="I310" s="114"/>
      <c r="J310" s="18" t="str">
        <f t="shared" si="4"/>
        <v/>
      </c>
    </row>
    <row r="311" spans="1:10" ht="18" customHeight="1">
      <c r="A311" s="254">
        <v>298</v>
      </c>
      <c r="B311" s="35"/>
      <c r="C311" s="35"/>
      <c r="D311" s="115"/>
      <c r="E311" s="154"/>
      <c r="F311" s="114"/>
      <c r="G311" s="114"/>
      <c r="H311" s="114"/>
      <c r="I311" s="114"/>
      <c r="J311" s="18" t="str">
        <f t="shared" si="4"/>
        <v/>
      </c>
    </row>
    <row r="312" spans="1:10" ht="18" customHeight="1">
      <c r="A312" s="254">
        <v>299</v>
      </c>
      <c r="B312" s="35"/>
      <c r="C312" s="35"/>
      <c r="D312" s="115"/>
      <c r="E312" s="154"/>
      <c r="F312" s="114"/>
      <c r="G312" s="114"/>
      <c r="H312" s="114"/>
      <c r="I312" s="114"/>
      <c r="J312" s="18" t="str">
        <f t="shared" si="4"/>
        <v/>
      </c>
    </row>
    <row r="313" spans="1:10" ht="18" customHeight="1">
      <c r="A313" s="254">
        <v>300</v>
      </c>
      <c r="B313" s="35"/>
      <c r="C313" s="35"/>
      <c r="D313" s="115"/>
      <c r="E313" s="154"/>
      <c r="F313" s="114"/>
      <c r="G313" s="114"/>
      <c r="H313" s="114"/>
      <c r="I313" s="114"/>
      <c r="J313" s="18" t="str">
        <f t="shared" si="4"/>
        <v/>
      </c>
    </row>
    <row r="314" spans="1:10" ht="18" customHeight="1">
      <c r="A314" s="254">
        <v>301</v>
      </c>
      <c r="B314" s="35"/>
      <c r="C314" s="35"/>
      <c r="D314" s="115"/>
      <c r="E314" s="154"/>
      <c r="F314" s="114"/>
      <c r="G314" s="114"/>
      <c r="H314" s="114"/>
      <c r="I314" s="114"/>
      <c r="J314" s="18" t="str">
        <f t="shared" si="4"/>
        <v/>
      </c>
    </row>
    <row r="315" spans="1:10" ht="18" customHeight="1">
      <c r="A315" s="254">
        <v>302</v>
      </c>
      <c r="B315" s="35"/>
      <c r="C315" s="35"/>
      <c r="D315" s="115"/>
      <c r="E315" s="154"/>
      <c r="F315" s="114"/>
      <c r="G315" s="114"/>
      <c r="H315" s="114"/>
      <c r="I315" s="114"/>
      <c r="J315" s="18" t="str">
        <f t="shared" si="4"/>
        <v/>
      </c>
    </row>
    <row r="316" spans="1:10" ht="18" customHeight="1">
      <c r="A316" s="254">
        <v>303</v>
      </c>
      <c r="B316" s="35"/>
      <c r="C316" s="35"/>
      <c r="D316" s="115"/>
      <c r="E316" s="154"/>
      <c r="F316" s="114"/>
      <c r="G316" s="114"/>
      <c r="H316" s="114"/>
      <c r="I316" s="114"/>
      <c r="J316" s="18" t="str">
        <f t="shared" si="4"/>
        <v/>
      </c>
    </row>
    <row r="317" spans="1:10" ht="18" customHeight="1">
      <c r="A317" s="254">
        <v>304</v>
      </c>
      <c r="B317" s="35"/>
      <c r="C317" s="35"/>
      <c r="D317" s="115"/>
      <c r="E317" s="154"/>
      <c r="F317" s="114"/>
      <c r="G317" s="114"/>
      <c r="H317" s="114"/>
      <c r="I317" s="114"/>
      <c r="J317" s="18" t="str">
        <f t="shared" si="4"/>
        <v/>
      </c>
    </row>
    <row r="318" spans="1:10" ht="18" customHeight="1">
      <c r="A318" s="254">
        <v>305</v>
      </c>
      <c r="B318" s="35"/>
      <c r="C318" s="35"/>
      <c r="D318" s="115"/>
      <c r="E318" s="154"/>
      <c r="F318" s="114"/>
      <c r="G318" s="114"/>
      <c r="H318" s="114"/>
      <c r="I318" s="114"/>
      <c r="J318" s="18" t="str">
        <f t="shared" si="4"/>
        <v/>
      </c>
    </row>
    <row r="319" spans="1:10" ht="18" customHeight="1">
      <c r="A319" s="254">
        <v>306</v>
      </c>
      <c r="B319" s="35"/>
      <c r="C319" s="35"/>
      <c r="D319" s="115"/>
      <c r="E319" s="154"/>
      <c r="F319" s="114"/>
      <c r="G319" s="114"/>
      <c r="H319" s="114"/>
      <c r="I319" s="114"/>
      <c r="J319" s="18" t="str">
        <f t="shared" si="4"/>
        <v/>
      </c>
    </row>
    <row r="320" spans="1:10" ht="18" customHeight="1">
      <c r="A320" s="254">
        <v>307</v>
      </c>
      <c r="B320" s="35"/>
      <c r="C320" s="35"/>
      <c r="D320" s="115"/>
      <c r="E320" s="154"/>
      <c r="F320" s="114"/>
      <c r="G320" s="114"/>
      <c r="H320" s="114"/>
      <c r="I320" s="114"/>
      <c r="J320" s="18" t="str">
        <f t="shared" si="4"/>
        <v/>
      </c>
    </row>
    <row r="321" spans="1:10" ht="18" customHeight="1">
      <c r="A321" s="254">
        <v>308</v>
      </c>
      <c r="B321" s="35"/>
      <c r="C321" s="35"/>
      <c r="D321" s="115"/>
      <c r="E321" s="154"/>
      <c r="F321" s="114"/>
      <c r="G321" s="114"/>
      <c r="H321" s="114"/>
      <c r="I321" s="114"/>
      <c r="J321" s="18" t="str">
        <f t="shared" si="4"/>
        <v/>
      </c>
    </row>
    <row r="322" spans="1:10" ht="18" customHeight="1">
      <c r="A322" s="254">
        <v>309</v>
      </c>
      <c r="B322" s="35"/>
      <c r="C322" s="35"/>
      <c r="D322" s="115"/>
      <c r="E322" s="154"/>
      <c r="F322" s="114"/>
      <c r="G322" s="114"/>
      <c r="H322" s="114"/>
      <c r="I322" s="114"/>
      <c r="J322" s="18" t="str">
        <f t="shared" si="4"/>
        <v/>
      </c>
    </row>
    <row r="323" spans="1:10" ht="18" customHeight="1">
      <c r="A323" s="254">
        <v>310</v>
      </c>
      <c r="B323" s="35"/>
      <c r="C323" s="35"/>
      <c r="D323" s="115"/>
      <c r="E323" s="154"/>
      <c r="F323" s="114"/>
      <c r="G323" s="114"/>
      <c r="H323" s="114"/>
      <c r="I323" s="114"/>
      <c r="J323" s="18" t="str">
        <f t="shared" si="4"/>
        <v/>
      </c>
    </row>
    <row r="324" spans="1:10" ht="18" customHeight="1">
      <c r="A324" s="254">
        <v>311</v>
      </c>
      <c r="B324" s="35"/>
      <c r="C324" s="35"/>
      <c r="D324" s="115"/>
      <c r="E324" s="154"/>
      <c r="F324" s="114"/>
      <c r="G324" s="114"/>
      <c r="H324" s="114"/>
      <c r="I324" s="114"/>
      <c r="J324" s="18" t="str">
        <f t="shared" si="4"/>
        <v/>
      </c>
    </row>
    <row r="325" spans="1:10" ht="18" customHeight="1">
      <c r="A325" s="254">
        <v>312</v>
      </c>
      <c r="B325" s="35"/>
      <c r="C325" s="35"/>
      <c r="D325" s="115"/>
      <c r="E325" s="154"/>
      <c r="F325" s="114"/>
      <c r="G325" s="114"/>
      <c r="H325" s="114"/>
      <c r="I325" s="114"/>
      <c r="J325" s="18" t="str">
        <f t="shared" si="4"/>
        <v/>
      </c>
    </row>
    <row r="326" spans="1:10" ht="18" customHeight="1">
      <c r="A326" s="254">
        <v>313</v>
      </c>
      <c r="B326" s="35"/>
      <c r="C326" s="35"/>
      <c r="D326" s="115"/>
      <c r="E326" s="154"/>
      <c r="F326" s="114"/>
      <c r="G326" s="114"/>
      <c r="H326" s="114"/>
      <c r="I326" s="114"/>
      <c r="J326" s="18" t="str">
        <f t="shared" si="4"/>
        <v/>
      </c>
    </row>
    <row r="327" spans="1:10" ht="18" customHeight="1">
      <c r="A327" s="254">
        <v>314</v>
      </c>
      <c r="B327" s="35"/>
      <c r="C327" s="35"/>
      <c r="D327" s="115"/>
      <c r="E327" s="154"/>
      <c r="F327" s="114"/>
      <c r="G327" s="114"/>
      <c r="H327" s="114"/>
      <c r="I327" s="114"/>
      <c r="J327" s="18" t="str">
        <f t="shared" si="4"/>
        <v/>
      </c>
    </row>
    <row r="328" spans="1:10" ht="18" customHeight="1">
      <c r="A328" s="254">
        <v>315</v>
      </c>
      <c r="B328" s="35"/>
      <c r="C328" s="35"/>
      <c r="D328" s="115"/>
      <c r="E328" s="154"/>
      <c r="F328" s="114"/>
      <c r="G328" s="114"/>
      <c r="H328" s="114"/>
      <c r="I328" s="114"/>
      <c r="J328" s="18" t="str">
        <f t="shared" si="4"/>
        <v/>
      </c>
    </row>
    <row r="329" spans="1:10" ht="18" customHeight="1">
      <c r="A329" s="254">
        <v>316</v>
      </c>
      <c r="B329" s="35"/>
      <c r="C329" s="35"/>
      <c r="D329" s="115"/>
      <c r="E329" s="154"/>
      <c r="F329" s="114"/>
      <c r="G329" s="114"/>
      <c r="H329" s="114"/>
      <c r="I329" s="114"/>
      <c r="J329" s="18" t="str">
        <f t="shared" si="4"/>
        <v/>
      </c>
    </row>
    <row r="330" spans="1:10" ht="18" customHeight="1">
      <c r="A330" s="254">
        <v>317</v>
      </c>
      <c r="B330" s="35"/>
      <c r="C330" s="35"/>
      <c r="D330" s="115"/>
      <c r="E330" s="154"/>
      <c r="F330" s="114"/>
      <c r="G330" s="114"/>
      <c r="H330" s="114"/>
      <c r="I330" s="114"/>
      <c r="J330" s="18" t="str">
        <f t="shared" si="4"/>
        <v/>
      </c>
    </row>
    <row r="331" spans="1:10" ht="18" customHeight="1">
      <c r="A331" s="254">
        <v>318</v>
      </c>
      <c r="B331" s="35"/>
      <c r="C331" s="35"/>
      <c r="D331" s="115"/>
      <c r="E331" s="154"/>
      <c r="F331" s="114"/>
      <c r="G331" s="114"/>
      <c r="H331" s="114"/>
      <c r="I331" s="114"/>
      <c r="J331" s="18" t="str">
        <f t="shared" si="4"/>
        <v/>
      </c>
    </row>
    <row r="332" spans="1:10" ht="18" customHeight="1">
      <c r="A332" s="254">
        <v>319</v>
      </c>
      <c r="B332" s="35"/>
      <c r="C332" s="35"/>
      <c r="D332" s="115"/>
      <c r="E332" s="154"/>
      <c r="F332" s="114"/>
      <c r="G332" s="114"/>
      <c r="H332" s="114"/>
      <c r="I332" s="114"/>
      <c r="J332" s="18" t="str">
        <f t="shared" si="4"/>
        <v/>
      </c>
    </row>
    <row r="333" spans="1:10" ht="18" customHeight="1">
      <c r="A333" s="254">
        <v>320</v>
      </c>
      <c r="B333" s="35"/>
      <c r="C333" s="35"/>
      <c r="D333" s="115"/>
      <c r="E333" s="154"/>
      <c r="F333" s="114"/>
      <c r="G333" s="114"/>
      <c r="H333" s="114"/>
      <c r="I333" s="114"/>
      <c r="J333" s="18" t="str">
        <f t="shared" si="4"/>
        <v/>
      </c>
    </row>
    <row r="334" spans="1:10" ht="18" customHeight="1">
      <c r="A334" s="254">
        <v>321</v>
      </c>
      <c r="B334" s="35"/>
      <c r="C334" s="35"/>
      <c r="D334" s="115"/>
      <c r="E334" s="154"/>
      <c r="F334" s="114"/>
      <c r="G334" s="114"/>
      <c r="H334" s="114"/>
      <c r="I334" s="114"/>
      <c r="J334" s="18" t="str">
        <f t="shared" si="4"/>
        <v/>
      </c>
    </row>
    <row r="335" spans="1:10" ht="18" customHeight="1">
      <c r="A335" s="254">
        <v>322</v>
      </c>
      <c r="B335" s="35"/>
      <c r="C335" s="35"/>
      <c r="D335" s="115"/>
      <c r="E335" s="154"/>
      <c r="F335" s="114"/>
      <c r="G335" s="114"/>
      <c r="H335" s="114"/>
      <c r="I335" s="114"/>
      <c r="J335" s="18" t="str">
        <f t="shared" ref="J335:J398" si="5">IF(A335&lt;=42,A335,IF(COUNTA(B335:I335)&gt;0,ROW(J335)-13,""))</f>
        <v/>
      </c>
    </row>
    <row r="336" spans="1:10" ht="18" customHeight="1">
      <c r="A336" s="254">
        <v>323</v>
      </c>
      <c r="B336" s="35"/>
      <c r="C336" s="35"/>
      <c r="D336" s="115"/>
      <c r="E336" s="154"/>
      <c r="F336" s="114"/>
      <c r="G336" s="114"/>
      <c r="H336" s="114"/>
      <c r="I336" s="114"/>
      <c r="J336" s="18" t="str">
        <f t="shared" si="5"/>
        <v/>
      </c>
    </row>
    <row r="337" spans="1:10" ht="18" customHeight="1">
      <c r="A337" s="254">
        <v>324</v>
      </c>
      <c r="B337" s="35"/>
      <c r="C337" s="35"/>
      <c r="D337" s="115"/>
      <c r="E337" s="154"/>
      <c r="F337" s="114"/>
      <c r="G337" s="114"/>
      <c r="H337" s="114"/>
      <c r="I337" s="114"/>
      <c r="J337" s="18" t="str">
        <f t="shared" si="5"/>
        <v/>
      </c>
    </row>
    <row r="338" spans="1:10" ht="18" customHeight="1">
      <c r="A338" s="254">
        <v>325</v>
      </c>
      <c r="B338" s="35"/>
      <c r="C338" s="35"/>
      <c r="D338" s="115"/>
      <c r="E338" s="154"/>
      <c r="F338" s="114"/>
      <c r="G338" s="114"/>
      <c r="H338" s="114"/>
      <c r="I338" s="114"/>
      <c r="J338" s="18" t="str">
        <f t="shared" si="5"/>
        <v/>
      </c>
    </row>
    <row r="339" spans="1:10" ht="18" customHeight="1">
      <c r="A339" s="254">
        <v>326</v>
      </c>
      <c r="B339" s="35"/>
      <c r="C339" s="35"/>
      <c r="D339" s="115"/>
      <c r="E339" s="154"/>
      <c r="F339" s="114"/>
      <c r="G339" s="114"/>
      <c r="H339" s="114"/>
      <c r="I339" s="114"/>
      <c r="J339" s="18" t="str">
        <f t="shared" si="5"/>
        <v/>
      </c>
    </row>
    <row r="340" spans="1:10" ht="18" customHeight="1">
      <c r="A340" s="254">
        <v>327</v>
      </c>
      <c r="B340" s="35"/>
      <c r="C340" s="35"/>
      <c r="D340" s="115"/>
      <c r="E340" s="154"/>
      <c r="F340" s="114"/>
      <c r="G340" s="114"/>
      <c r="H340" s="114"/>
      <c r="I340" s="114"/>
      <c r="J340" s="18" t="str">
        <f t="shared" si="5"/>
        <v/>
      </c>
    </row>
    <row r="341" spans="1:10" ht="18" customHeight="1">
      <c r="A341" s="254">
        <v>328</v>
      </c>
      <c r="B341" s="35"/>
      <c r="C341" s="35"/>
      <c r="D341" s="115"/>
      <c r="E341" s="154"/>
      <c r="F341" s="114"/>
      <c r="G341" s="114"/>
      <c r="H341" s="114"/>
      <c r="I341" s="114"/>
      <c r="J341" s="18" t="str">
        <f t="shared" si="5"/>
        <v/>
      </c>
    </row>
    <row r="342" spans="1:10" ht="18" customHeight="1">
      <c r="A342" s="254">
        <v>329</v>
      </c>
      <c r="B342" s="35"/>
      <c r="C342" s="35"/>
      <c r="D342" s="115"/>
      <c r="E342" s="154"/>
      <c r="F342" s="114"/>
      <c r="G342" s="114"/>
      <c r="H342" s="114"/>
      <c r="I342" s="114"/>
      <c r="J342" s="18" t="str">
        <f t="shared" si="5"/>
        <v/>
      </c>
    </row>
    <row r="343" spans="1:10" ht="18" customHeight="1">
      <c r="A343" s="254">
        <v>330</v>
      </c>
      <c r="B343" s="35"/>
      <c r="C343" s="35"/>
      <c r="D343" s="115"/>
      <c r="E343" s="154"/>
      <c r="F343" s="114"/>
      <c r="G343" s="114"/>
      <c r="H343" s="114"/>
      <c r="I343" s="114"/>
      <c r="J343" s="18" t="str">
        <f t="shared" si="5"/>
        <v/>
      </c>
    </row>
    <row r="344" spans="1:10" ht="18" customHeight="1">
      <c r="A344" s="254">
        <v>331</v>
      </c>
      <c r="B344" s="35"/>
      <c r="C344" s="35"/>
      <c r="D344" s="115"/>
      <c r="E344" s="154"/>
      <c r="F344" s="114"/>
      <c r="G344" s="114"/>
      <c r="H344" s="114"/>
      <c r="I344" s="114"/>
      <c r="J344" s="18" t="str">
        <f t="shared" si="5"/>
        <v/>
      </c>
    </row>
    <row r="345" spans="1:10" ht="18" customHeight="1">
      <c r="A345" s="254">
        <v>332</v>
      </c>
      <c r="B345" s="35"/>
      <c r="C345" s="35"/>
      <c r="D345" s="115"/>
      <c r="E345" s="154"/>
      <c r="F345" s="114"/>
      <c r="G345" s="114"/>
      <c r="H345" s="114"/>
      <c r="I345" s="114"/>
      <c r="J345" s="18" t="str">
        <f t="shared" si="5"/>
        <v/>
      </c>
    </row>
    <row r="346" spans="1:10" ht="18" customHeight="1">
      <c r="A346" s="254">
        <v>333</v>
      </c>
      <c r="B346" s="35"/>
      <c r="C346" s="35"/>
      <c r="D346" s="115"/>
      <c r="E346" s="154"/>
      <c r="F346" s="114"/>
      <c r="G346" s="114"/>
      <c r="H346" s="114"/>
      <c r="I346" s="114"/>
      <c r="J346" s="18" t="str">
        <f t="shared" si="5"/>
        <v/>
      </c>
    </row>
    <row r="347" spans="1:10" ht="18" customHeight="1">
      <c r="A347" s="254">
        <v>334</v>
      </c>
      <c r="B347" s="35"/>
      <c r="C347" s="35"/>
      <c r="D347" s="115"/>
      <c r="E347" s="154"/>
      <c r="F347" s="114"/>
      <c r="G347" s="114"/>
      <c r="H347" s="114"/>
      <c r="I347" s="114"/>
      <c r="J347" s="18" t="str">
        <f t="shared" si="5"/>
        <v/>
      </c>
    </row>
    <row r="348" spans="1:10" ht="18" customHeight="1">
      <c r="A348" s="254">
        <v>335</v>
      </c>
      <c r="B348" s="35"/>
      <c r="C348" s="35"/>
      <c r="D348" s="115"/>
      <c r="E348" s="154"/>
      <c r="F348" s="114"/>
      <c r="G348" s="114"/>
      <c r="H348" s="114"/>
      <c r="I348" s="114"/>
      <c r="J348" s="18" t="str">
        <f t="shared" si="5"/>
        <v/>
      </c>
    </row>
    <row r="349" spans="1:10" ht="18" customHeight="1">
      <c r="A349" s="254">
        <v>336</v>
      </c>
      <c r="B349" s="35"/>
      <c r="C349" s="35"/>
      <c r="D349" s="115"/>
      <c r="E349" s="154"/>
      <c r="F349" s="114"/>
      <c r="G349" s="114"/>
      <c r="H349" s="114"/>
      <c r="I349" s="114"/>
      <c r="J349" s="18" t="str">
        <f t="shared" si="5"/>
        <v/>
      </c>
    </row>
    <row r="350" spans="1:10" ht="18" customHeight="1">
      <c r="A350" s="254">
        <v>337</v>
      </c>
      <c r="B350" s="35"/>
      <c r="C350" s="35"/>
      <c r="D350" s="115"/>
      <c r="E350" s="154"/>
      <c r="F350" s="114"/>
      <c r="G350" s="114"/>
      <c r="H350" s="114"/>
      <c r="I350" s="114"/>
      <c r="J350" s="18" t="str">
        <f t="shared" si="5"/>
        <v/>
      </c>
    </row>
    <row r="351" spans="1:10" ht="18" customHeight="1">
      <c r="A351" s="254">
        <v>338</v>
      </c>
      <c r="B351" s="35"/>
      <c r="C351" s="35"/>
      <c r="D351" s="115"/>
      <c r="E351" s="154"/>
      <c r="F351" s="114"/>
      <c r="G351" s="114"/>
      <c r="H351" s="114"/>
      <c r="I351" s="114"/>
      <c r="J351" s="18" t="str">
        <f t="shared" si="5"/>
        <v/>
      </c>
    </row>
    <row r="352" spans="1:10" ht="18" customHeight="1">
      <c r="A352" s="254">
        <v>339</v>
      </c>
      <c r="B352" s="35"/>
      <c r="C352" s="35"/>
      <c r="D352" s="115"/>
      <c r="E352" s="154"/>
      <c r="F352" s="114"/>
      <c r="G352" s="114"/>
      <c r="H352" s="114"/>
      <c r="I352" s="114"/>
      <c r="J352" s="18" t="str">
        <f t="shared" si="5"/>
        <v/>
      </c>
    </row>
    <row r="353" spans="1:10" ht="18" customHeight="1">
      <c r="A353" s="254">
        <v>340</v>
      </c>
      <c r="B353" s="35"/>
      <c r="C353" s="35"/>
      <c r="D353" s="115"/>
      <c r="E353" s="154"/>
      <c r="F353" s="114"/>
      <c r="G353" s="114"/>
      <c r="H353" s="114"/>
      <c r="I353" s="114"/>
      <c r="J353" s="18" t="str">
        <f t="shared" si="5"/>
        <v/>
      </c>
    </row>
    <row r="354" spans="1:10" ht="18" customHeight="1">
      <c r="A354" s="254">
        <v>341</v>
      </c>
      <c r="B354" s="35"/>
      <c r="C354" s="35"/>
      <c r="D354" s="115"/>
      <c r="E354" s="154"/>
      <c r="F354" s="114"/>
      <c r="G354" s="114"/>
      <c r="H354" s="114"/>
      <c r="I354" s="114"/>
      <c r="J354" s="18" t="str">
        <f t="shared" si="5"/>
        <v/>
      </c>
    </row>
    <row r="355" spans="1:10" ht="18" customHeight="1">
      <c r="A355" s="254">
        <v>342</v>
      </c>
      <c r="B355" s="35"/>
      <c r="C355" s="35"/>
      <c r="D355" s="115"/>
      <c r="E355" s="154"/>
      <c r="F355" s="114"/>
      <c r="G355" s="114"/>
      <c r="H355" s="114"/>
      <c r="I355" s="114"/>
      <c r="J355" s="18" t="str">
        <f t="shared" si="5"/>
        <v/>
      </c>
    </row>
    <row r="356" spans="1:10" ht="18" customHeight="1">
      <c r="A356" s="254">
        <v>343</v>
      </c>
      <c r="B356" s="35"/>
      <c r="C356" s="35"/>
      <c r="D356" s="115"/>
      <c r="E356" s="154"/>
      <c r="F356" s="114"/>
      <c r="G356" s="114"/>
      <c r="H356" s="114"/>
      <c r="I356" s="114"/>
      <c r="J356" s="18" t="str">
        <f t="shared" si="5"/>
        <v/>
      </c>
    </row>
    <row r="357" spans="1:10" ht="18" customHeight="1">
      <c r="A357" s="254">
        <v>344</v>
      </c>
      <c r="B357" s="35"/>
      <c r="C357" s="35"/>
      <c r="D357" s="115"/>
      <c r="E357" s="154"/>
      <c r="F357" s="114"/>
      <c r="G357" s="114"/>
      <c r="H357" s="114"/>
      <c r="I357" s="114"/>
      <c r="J357" s="18" t="str">
        <f t="shared" si="5"/>
        <v/>
      </c>
    </row>
    <row r="358" spans="1:10" ht="18" customHeight="1">
      <c r="A358" s="254">
        <v>345</v>
      </c>
      <c r="B358" s="35"/>
      <c r="C358" s="35"/>
      <c r="D358" s="115"/>
      <c r="E358" s="154"/>
      <c r="F358" s="114"/>
      <c r="G358" s="114"/>
      <c r="H358" s="114"/>
      <c r="I358" s="114"/>
      <c r="J358" s="18" t="str">
        <f t="shared" si="5"/>
        <v/>
      </c>
    </row>
    <row r="359" spans="1:10" ht="18" customHeight="1">
      <c r="A359" s="254">
        <v>346</v>
      </c>
      <c r="B359" s="35"/>
      <c r="C359" s="35"/>
      <c r="D359" s="115"/>
      <c r="E359" s="154"/>
      <c r="F359" s="114"/>
      <c r="G359" s="114"/>
      <c r="H359" s="114"/>
      <c r="I359" s="114"/>
      <c r="J359" s="18" t="str">
        <f t="shared" si="5"/>
        <v/>
      </c>
    </row>
    <row r="360" spans="1:10" ht="18" customHeight="1">
      <c r="A360" s="254">
        <v>347</v>
      </c>
      <c r="B360" s="35"/>
      <c r="C360" s="35"/>
      <c r="D360" s="115"/>
      <c r="E360" s="154"/>
      <c r="F360" s="114"/>
      <c r="G360" s="114"/>
      <c r="H360" s="114"/>
      <c r="I360" s="114"/>
      <c r="J360" s="18" t="str">
        <f t="shared" si="5"/>
        <v/>
      </c>
    </row>
    <row r="361" spans="1:10" ht="18" customHeight="1">
      <c r="A361" s="254">
        <v>348</v>
      </c>
      <c r="B361" s="35"/>
      <c r="C361" s="35"/>
      <c r="D361" s="115"/>
      <c r="E361" s="154"/>
      <c r="F361" s="114"/>
      <c r="G361" s="114"/>
      <c r="H361" s="114"/>
      <c r="I361" s="114"/>
      <c r="J361" s="18" t="str">
        <f t="shared" si="5"/>
        <v/>
      </c>
    </row>
    <row r="362" spans="1:10" ht="18" customHeight="1">
      <c r="A362" s="254">
        <v>349</v>
      </c>
      <c r="B362" s="35"/>
      <c r="C362" s="35"/>
      <c r="D362" s="115"/>
      <c r="E362" s="154"/>
      <c r="F362" s="114"/>
      <c r="G362" s="114"/>
      <c r="H362" s="114"/>
      <c r="I362" s="114"/>
      <c r="J362" s="18" t="str">
        <f t="shared" si="5"/>
        <v/>
      </c>
    </row>
    <row r="363" spans="1:10" ht="18" customHeight="1">
      <c r="A363" s="254">
        <v>350</v>
      </c>
      <c r="B363" s="35"/>
      <c r="C363" s="35"/>
      <c r="D363" s="115"/>
      <c r="E363" s="154"/>
      <c r="F363" s="114"/>
      <c r="G363" s="114"/>
      <c r="H363" s="114"/>
      <c r="I363" s="114"/>
      <c r="J363" s="18" t="str">
        <f t="shared" si="5"/>
        <v/>
      </c>
    </row>
    <row r="364" spans="1:10" ht="18" customHeight="1">
      <c r="A364" s="254">
        <v>351</v>
      </c>
      <c r="B364" s="35"/>
      <c r="C364" s="35"/>
      <c r="D364" s="115"/>
      <c r="E364" s="154"/>
      <c r="F364" s="114"/>
      <c r="G364" s="114"/>
      <c r="H364" s="114"/>
      <c r="I364" s="114"/>
      <c r="J364" s="18" t="str">
        <f t="shared" si="5"/>
        <v/>
      </c>
    </row>
    <row r="365" spans="1:10" ht="18" customHeight="1">
      <c r="A365" s="254">
        <v>352</v>
      </c>
      <c r="B365" s="35"/>
      <c r="C365" s="35"/>
      <c r="D365" s="115"/>
      <c r="E365" s="154"/>
      <c r="F365" s="114"/>
      <c r="G365" s="114"/>
      <c r="H365" s="114"/>
      <c r="I365" s="114"/>
      <c r="J365" s="18" t="str">
        <f t="shared" si="5"/>
        <v/>
      </c>
    </row>
    <row r="366" spans="1:10" ht="18" customHeight="1">
      <c r="A366" s="254">
        <v>353</v>
      </c>
      <c r="B366" s="35"/>
      <c r="C366" s="35"/>
      <c r="D366" s="115"/>
      <c r="E366" s="154"/>
      <c r="F366" s="114"/>
      <c r="G366" s="114"/>
      <c r="H366" s="114"/>
      <c r="I366" s="114"/>
      <c r="J366" s="18" t="str">
        <f t="shared" si="5"/>
        <v/>
      </c>
    </row>
    <row r="367" spans="1:10" ht="18" customHeight="1">
      <c r="A367" s="254">
        <v>354</v>
      </c>
      <c r="B367" s="35"/>
      <c r="C367" s="35"/>
      <c r="D367" s="115"/>
      <c r="E367" s="154"/>
      <c r="F367" s="114"/>
      <c r="G367" s="114"/>
      <c r="H367" s="114"/>
      <c r="I367" s="114"/>
      <c r="J367" s="18" t="str">
        <f t="shared" si="5"/>
        <v/>
      </c>
    </row>
    <row r="368" spans="1:10" ht="18" customHeight="1">
      <c r="A368" s="254">
        <v>355</v>
      </c>
      <c r="B368" s="35"/>
      <c r="C368" s="35"/>
      <c r="D368" s="115"/>
      <c r="E368" s="154"/>
      <c r="F368" s="114"/>
      <c r="G368" s="114"/>
      <c r="H368" s="114"/>
      <c r="I368" s="114"/>
      <c r="J368" s="18" t="str">
        <f t="shared" si="5"/>
        <v/>
      </c>
    </row>
    <row r="369" spans="1:10" ht="18" customHeight="1">
      <c r="A369" s="254">
        <v>356</v>
      </c>
      <c r="B369" s="35"/>
      <c r="C369" s="35"/>
      <c r="D369" s="115"/>
      <c r="E369" s="154"/>
      <c r="F369" s="114"/>
      <c r="G369" s="114"/>
      <c r="H369" s="114"/>
      <c r="I369" s="114"/>
      <c r="J369" s="18" t="str">
        <f t="shared" si="5"/>
        <v/>
      </c>
    </row>
    <row r="370" spans="1:10" ht="18" customHeight="1">
      <c r="A370" s="254">
        <v>357</v>
      </c>
      <c r="B370" s="35"/>
      <c r="C370" s="35"/>
      <c r="D370" s="115"/>
      <c r="E370" s="154"/>
      <c r="F370" s="114"/>
      <c r="G370" s="114"/>
      <c r="H370" s="114"/>
      <c r="I370" s="114"/>
      <c r="J370" s="18" t="str">
        <f t="shared" si="5"/>
        <v/>
      </c>
    </row>
    <row r="371" spans="1:10" ht="18" customHeight="1">
      <c r="A371" s="254">
        <v>358</v>
      </c>
      <c r="B371" s="35"/>
      <c r="C371" s="35"/>
      <c r="D371" s="115"/>
      <c r="E371" s="154"/>
      <c r="F371" s="114"/>
      <c r="G371" s="114"/>
      <c r="H371" s="114"/>
      <c r="I371" s="114"/>
      <c r="J371" s="18" t="str">
        <f t="shared" si="5"/>
        <v/>
      </c>
    </row>
    <row r="372" spans="1:10" ht="18" customHeight="1">
      <c r="A372" s="254">
        <v>359</v>
      </c>
      <c r="B372" s="35"/>
      <c r="C372" s="35"/>
      <c r="D372" s="115"/>
      <c r="E372" s="154"/>
      <c r="F372" s="114"/>
      <c r="G372" s="114"/>
      <c r="H372" s="114"/>
      <c r="I372" s="114"/>
      <c r="J372" s="18" t="str">
        <f t="shared" si="5"/>
        <v/>
      </c>
    </row>
    <row r="373" spans="1:10" ht="18" customHeight="1">
      <c r="A373" s="254">
        <v>360</v>
      </c>
      <c r="B373" s="35"/>
      <c r="C373" s="35"/>
      <c r="D373" s="115"/>
      <c r="E373" s="154"/>
      <c r="F373" s="114"/>
      <c r="G373" s="114"/>
      <c r="H373" s="114"/>
      <c r="I373" s="114"/>
      <c r="J373" s="18" t="str">
        <f t="shared" si="5"/>
        <v/>
      </c>
    </row>
    <row r="374" spans="1:10" ht="18" customHeight="1">
      <c r="A374" s="254">
        <v>361</v>
      </c>
      <c r="B374" s="35"/>
      <c r="C374" s="35"/>
      <c r="D374" s="115"/>
      <c r="E374" s="154"/>
      <c r="F374" s="114"/>
      <c r="G374" s="114"/>
      <c r="H374" s="114"/>
      <c r="I374" s="114"/>
      <c r="J374" s="18" t="str">
        <f t="shared" si="5"/>
        <v/>
      </c>
    </row>
    <row r="375" spans="1:10" ht="18" customHeight="1">
      <c r="A375" s="254">
        <v>362</v>
      </c>
      <c r="B375" s="35"/>
      <c r="C375" s="35"/>
      <c r="D375" s="115"/>
      <c r="E375" s="154"/>
      <c r="F375" s="114"/>
      <c r="G375" s="114"/>
      <c r="H375" s="114"/>
      <c r="I375" s="114"/>
      <c r="J375" s="18" t="str">
        <f t="shared" si="5"/>
        <v/>
      </c>
    </row>
    <row r="376" spans="1:10" ht="18" customHeight="1">
      <c r="A376" s="254">
        <v>363</v>
      </c>
      <c r="B376" s="35"/>
      <c r="C376" s="35"/>
      <c r="D376" s="115"/>
      <c r="E376" s="154"/>
      <c r="F376" s="114"/>
      <c r="G376" s="114"/>
      <c r="H376" s="114"/>
      <c r="I376" s="114"/>
      <c r="J376" s="18" t="str">
        <f t="shared" si="5"/>
        <v/>
      </c>
    </row>
    <row r="377" spans="1:10" ht="18" customHeight="1">
      <c r="A377" s="254">
        <v>364</v>
      </c>
      <c r="B377" s="35"/>
      <c r="C377" s="35"/>
      <c r="D377" s="115"/>
      <c r="E377" s="154"/>
      <c r="F377" s="114"/>
      <c r="G377" s="114"/>
      <c r="H377" s="114"/>
      <c r="I377" s="114"/>
      <c r="J377" s="18" t="str">
        <f t="shared" si="5"/>
        <v/>
      </c>
    </row>
    <row r="378" spans="1:10" ht="18" customHeight="1">
      <c r="A378" s="254">
        <v>365</v>
      </c>
      <c r="B378" s="35"/>
      <c r="C378" s="35"/>
      <c r="D378" s="115"/>
      <c r="E378" s="154"/>
      <c r="F378" s="114"/>
      <c r="G378" s="114"/>
      <c r="H378" s="114"/>
      <c r="I378" s="114"/>
      <c r="J378" s="18" t="str">
        <f t="shared" si="5"/>
        <v/>
      </c>
    </row>
    <row r="379" spans="1:10" ht="18" customHeight="1">
      <c r="A379" s="254">
        <v>366</v>
      </c>
      <c r="B379" s="35"/>
      <c r="C379" s="35"/>
      <c r="D379" s="115"/>
      <c r="E379" s="154"/>
      <c r="F379" s="114"/>
      <c r="G379" s="114"/>
      <c r="H379" s="114"/>
      <c r="I379" s="114"/>
      <c r="J379" s="18" t="str">
        <f t="shared" si="5"/>
        <v/>
      </c>
    </row>
    <row r="380" spans="1:10" ht="18" customHeight="1">
      <c r="A380" s="254">
        <v>367</v>
      </c>
      <c r="B380" s="35"/>
      <c r="C380" s="35"/>
      <c r="D380" s="115"/>
      <c r="E380" s="154"/>
      <c r="F380" s="114"/>
      <c r="G380" s="114"/>
      <c r="H380" s="114"/>
      <c r="I380" s="114"/>
      <c r="J380" s="18" t="str">
        <f t="shared" si="5"/>
        <v/>
      </c>
    </row>
    <row r="381" spans="1:10" ht="18" customHeight="1">
      <c r="A381" s="254">
        <v>368</v>
      </c>
      <c r="B381" s="35"/>
      <c r="C381" s="35"/>
      <c r="D381" s="115"/>
      <c r="E381" s="154"/>
      <c r="F381" s="114"/>
      <c r="G381" s="114"/>
      <c r="H381" s="114"/>
      <c r="I381" s="114"/>
      <c r="J381" s="18" t="str">
        <f t="shared" si="5"/>
        <v/>
      </c>
    </row>
    <row r="382" spans="1:10" ht="18" customHeight="1">
      <c r="A382" s="254">
        <v>369</v>
      </c>
      <c r="B382" s="35"/>
      <c r="C382" s="35"/>
      <c r="D382" s="115"/>
      <c r="E382" s="154"/>
      <c r="F382" s="114"/>
      <c r="G382" s="114"/>
      <c r="H382" s="114"/>
      <c r="I382" s="114"/>
      <c r="J382" s="18" t="str">
        <f t="shared" si="5"/>
        <v/>
      </c>
    </row>
    <row r="383" spans="1:10" ht="18" customHeight="1">
      <c r="A383" s="254">
        <v>370</v>
      </c>
      <c r="B383" s="35"/>
      <c r="C383" s="35"/>
      <c r="D383" s="115"/>
      <c r="E383" s="154"/>
      <c r="F383" s="114"/>
      <c r="G383" s="114"/>
      <c r="H383" s="114"/>
      <c r="I383" s="114"/>
      <c r="J383" s="18" t="str">
        <f t="shared" si="5"/>
        <v/>
      </c>
    </row>
    <row r="384" spans="1:10" ht="18" customHeight="1">
      <c r="A384" s="254">
        <v>371</v>
      </c>
      <c r="B384" s="35"/>
      <c r="C384" s="35"/>
      <c r="D384" s="115"/>
      <c r="E384" s="154"/>
      <c r="F384" s="114"/>
      <c r="G384" s="114"/>
      <c r="H384" s="114"/>
      <c r="I384" s="114"/>
      <c r="J384" s="18" t="str">
        <f t="shared" si="5"/>
        <v/>
      </c>
    </row>
    <row r="385" spans="1:10" ht="18" customHeight="1">
      <c r="A385" s="254">
        <v>372</v>
      </c>
      <c r="B385" s="35"/>
      <c r="C385" s="35"/>
      <c r="D385" s="115"/>
      <c r="E385" s="154"/>
      <c r="F385" s="114"/>
      <c r="G385" s="114"/>
      <c r="H385" s="114"/>
      <c r="I385" s="114"/>
      <c r="J385" s="18" t="str">
        <f t="shared" si="5"/>
        <v/>
      </c>
    </row>
    <row r="386" spans="1:10" ht="18" customHeight="1">
      <c r="A386" s="254">
        <v>373</v>
      </c>
      <c r="B386" s="35"/>
      <c r="C386" s="35"/>
      <c r="D386" s="115"/>
      <c r="E386" s="154"/>
      <c r="F386" s="114"/>
      <c r="G386" s="114"/>
      <c r="H386" s="114"/>
      <c r="I386" s="114"/>
      <c r="J386" s="18" t="str">
        <f t="shared" si="5"/>
        <v/>
      </c>
    </row>
    <row r="387" spans="1:10" ht="18" customHeight="1">
      <c r="A387" s="254">
        <v>374</v>
      </c>
      <c r="B387" s="35"/>
      <c r="C387" s="35"/>
      <c r="D387" s="115"/>
      <c r="E387" s="154"/>
      <c r="F387" s="114"/>
      <c r="G387" s="114"/>
      <c r="H387" s="114"/>
      <c r="I387" s="114"/>
      <c r="J387" s="18" t="str">
        <f t="shared" si="5"/>
        <v/>
      </c>
    </row>
    <row r="388" spans="1:10" ht="18" customHeight="1">
      <c r="A388" s="254">
        <v>375</v>
      </c>
      <c r="B388" s="35"/>
      <c r="C388" s="35"/>
      <c r="D388" s="115"/>
      <c r="E388" s="154"/>
      <c r="F388" s="114"/>
      <c r="G388" s="114"/>
      <c r="H388" s="114"/>
      <c r="I388" s="114"/>
      <c r="J388" s="18" t="str">
        <f t="shared" si="5"/>
        <v/>
      </c>
    </row>
    <row r="389" spans="1:10" ht="18" customHeight="1">
      <c r="A389" s="254">
        <v>376</v>
      </c>
      <c r="B389" s="35"/>
      <c r="C389" s="35"/>
      <c r="D389" s="115"/>
      <c r="E389" s="154"/>
      <c r="F389" s="114"/>
      <c r="G389" s="114"/>
      <c r="H389" s="114"/>
      <c r="I389" s="114"/>
      <c r="J389" s="18" t="str">
        <f t="shared" si="5"/>
        <v/>
      </c>
    </row>
    <row r="390" spans="1:10" ht="18" customHeight="1">
      <c r="A390" s="254">
        <v>377</v>
      </c>
      <c r="B390" s="35"/>
      <c r="C390" s="35"/>
      <c r="D390" s="115"/>
      <c r="E390" s="154"/>
      <c r="F390" s="114"/>
      <c r="G390" s="114"/>
      <c r="H390" s="114"/>
      <c r="I390" s="114"/>
      <c r="J390" s="18" t="str">
        <f t="shared" si="5"/>
        <v/>
      </c>
    </row>
    <row r="391" spans="1:10" ht="18" customHeight="1">
      <c r="A391" s="254">
        <v>378</v>
      </c>
      <c r="B391" s="35"/>
      <c r="C391" s="35"/>
      <c r="D391" s="115"/>
      <c r="E391" s="154"/>
      <c r="F391" s="114"/>
      <c r="G391" s="114"/>
      <c r="H391" s="114"/>
      <c r="I391" s="114"/>
      <c r="J391" s="18" t="str">
        <f t="shared" si="5"/>
        <v/>
      </c>
    </row>
    <row r="392" spans="1:10" ht="18" customHeight="1">
      <c r="A392" s="254">
        <v>379</v>
      </c>
      <c r="B392" s="35"/>
      <c r="C392" s="35"/>
      <c r="D392" s="115"/>
      <c r="E392" s="154"/>
      <c r="F392" s="114"/>
      <c r="G392" s="114"/>
      <c r="H392" s="114"/>
      <c r="I392" s="114"/>
      <c r="J392" s="18" t="str">
        <f t="shared" si="5"/>
        <v/>
      </c>
    </row>
    <row r="393" spans="1:10" ht="18" customHeight="1">
      <c r="A393" s="254">
        <v>380</v>
      </c>
      <c r="B393" s="35"/>
      <c r="C393" s="35"/>
      <c r="D393" s="115"/>
      <c r="E393" s="154"/>
      <c r="F393" s="114"/>
      <c r="G393" s="114"/>
      <c r="H393" s="114"/>
      <c r="I393" s="114"/>
      <c r="J393" s="18" t="str">
        <f t="shared" si="5"/>
        <v/>
      </c>
    </row>
    <row r="394" spans="1:10" ht="18" customHeight="1">
      <c r="A394" s="254">
        <v>381</v>
      </c>
      <c r="B394" s="35"/>
      <c r="C394" s="35"/>
      <c r="D394" s="115"/>
      <c r="E394" s="154"/>
      <c r="F394" s="114"/>
      <c r="G394" s="114"/>
      <c r="H394" s="114"/>
      <c r="I394" s="114"/>
      <c r="J394" s="18" t="str">
        <f t="shared" si="5"/>
        <v/>
      </c>
    </row>
    <row r="395" spans="1:10" ht="18" customHeight="1">
      <c r="A395" s="254">
        <v>382</v>
      </c>
      <c r="B395" s="35"/>
      <c r="C395" s="35"/>
      <c r="D395" s="115"/>
      <c r="E395" s="154"/>
      <c r="F395" s="114"/>
      <c r="G395" s="114"/>
      <c r="H395" s="114"/>
      <c r="I395" s="114"/>
      <c r="J395" s="18" t="str">
        <f t="shared" si="5"/>
        <v/>
      </c>
    </row>
    <row r="396" spans="1:10" ht="18" customHeight="1">
      <c r="A396" s="254">
        <v>383</v>
      </c>
      <c r="B396" s="35"/>
      <c r="C396" s="35"/>
      <c r="D396" s="115"/>
      <c r="E396" s="154"/>
      <c r="F396" s="114"/>
      <c r="G396" s="114"/>
      <c r="H396" s="114"/>
      <c r="I396" s="114"/>
      <c r="J396" s="18" t="str">
        <f t="shared" si="5"/>
        <v/>
      </c>
    </row>
    <row r="397" spans="1:10" ht="18" customHeight="1">
      <c r="A397" s="254">
        <v>384</v>
      </c>
      <c r="B397" s="35"/>
      <c r="C397" s="35"/>
      <c r="D397" s="115"/>
      <c r="E397" s="154"/>
      <c r="F397" s="114"/>
      <c r="G397" s="114"/>
      <c r="H397" s="114"/>
      <c r="I397" s="114"/>
      <c r="J397" s="18" t="str">
        <f t="shared" si="5"/>
        <v/>
      </c>
    </row>
    <row r="398" spans="1:10" ht="18" customHeight="1">
      <c r="A398" s="254">
        <v>385</v>
      </c>
      <c r="B398" s="35"/>
      <c r="C398" s="35"/>
      <c r="D398" s="115"/>
      <c r="E398" s="154"/>
      <c r="F398" s="114"/>
      <c r="G398" s="114"/>
      <c r="H398" s="114"/>
      <c r="I398" s="114"/>
      <c r="J398" s="18" t="str">
        <f t="shared" si="5"/>
        <v/>
      </c>
    </row>
    <row r="399" spans="1:10" ht="18" customHeight="1">
      <c r="A399" s="254">
        <v>386</v>
      </c>
      <c r="B399" s="35"/>
      <c r="C399" s="35"/>
      <c r="D399" s="115"/>
      <c r="E399" s="154"/>
      <c r="F399" s="114"/>
      <c r="G399" s="114"/>
      <c r="H399" s="114"/>
      <c r="I399" s="114"/>
      <c r="J399" s="18" t="str">
        <f t="shared" ref="J399:J462" si="6">IF(A399&lt;=42,A399,IF(COUNTA(B399:I399)&gt;0,ROW(J399)-13,""))</f>
        <v/>
      </c>
    </row>
    <row r="400" spans="1:10" ht="18" customHeight="1">
      <c r="A400" s="254">
        <v>387</v>
      </c>
      <c r="B400" s="35"/>
      <c r="C400" s="35"/>
      <c r="D400" s="115"/>
      <c r="E400" s="154"/>
      <c r="F400" s="114"/>
      <c r="G400" s="114"/>
      <c r="H400" s="114"/>
      <c r="I400" s="114"/>
      <c r="J400" s="18" t="str">
        <f t="shared" si="6"/>
        <v/>
      </c>
    </row>
    <row r="401" spans="1:10" ht="18" customHeight="1">
      <c r="A401" s="254">
        <v>388</v>
      </c>
      <c r="B401" s="35"/>
      <c r="C401" s="35"/>
      <c r="D401" s="115"/>
      <c r="E401" s="154"/>
      <c r="F401" s="114"/>
      <c r="G401" s="114"/>
      <c r="H401" s="114"/>
      <c r="I401" s="114"/>
      <c r="J401" s="18" t="str">
        <f t="shared" si="6"/>
        <v/>
      </c>
    </row>
    <row r="402" spans="1:10" ht="18" customHeight="1">
      <c r="A402" s="254">
        <v>389</v>
      </c>
      <c r="B402" s="35"/>
      <c r="C402" s="35"/>
      <c r="D402" s="115"/>
      <c r="E402" s="154"/>
      <c r="F402" s="114"/>
      <c r="G402" s="114"/>
      <c r="H402" s="114"/>
      <c r="I402" s="114"/>
      <c r="J402" s="18" t="str">
        <f t="shared" si="6"/>
        <v/>
      </c>
    </row>
    <row r="403" spans="1:10" ht="18" customHeight="1">
      <c r="A403" s="254">
        <v>390</v>
      </c>
      <c r="B403" s="35"/>
      <c r="C403" s="35"/>
      <c r="D403" s="115"/>
      <c r="E403" s="154"/>
      <c r="F403" s="114"/>
      <c r="G403" s="114"/>
      <c r="H403" s="114"/>
      <c r="I403" s="114"/>
      <c r="J403" s="18" t="str">
        <f t="shared" si="6"/>
        <v/>
      </c>
    </row>
    <row r="404" spans="1:10" ht="18" customHeight="1">
      <c r="A404" s="254">
        <v>391</v>
      </c>
      <c r="B404" s="35"/>
      <c r="C404" s="35"/>
      <c r="D404" s="115"/>
      <c r="E404" s="154"/>
      <c r="F404" s="114"/>
      <c r="G404" s="114"/>
      <c r="H404" s="114"/>
      <c r="I404" s="114"/>
      <c r="J404" s="18" t="str">
        <f t="shared" si="6"/>
        <v/>
      </c>
    </row>
    <row r="405" spans="1:10" ht="18" customHeight="1">
      <c r="A405" s="254">
        <v>392</v>
      </c>
      <c r="B405" s="35"/>
      <c r="C405" s="35"/>
      <c r="D405" s="115"/>
      <c r="E405" s="154"/>
      <c r="F405" s="114"/>
      <c r="G405" s="114"/>
      <c r="H405" s="114"/>
      <c r="I405" s="114"/>
      <c r="J405" s="18" t="str">
        <f t="shared" si="6"/>
        <v/>
      </c>
    </row>
    <row r="406" spans="1:10" ht="18" customHeight="1">
      <c r="A406" s="254">
        <v>393</v>
      </c>
      <c r="B406" s="35"/>
      <c r="C406" s="35"/>
      <c r="D406" s="115"/>
      <c r="E406" s="154"/>
      <c r="F406" s="114"/>
      <c r="G406" s="114"/>
      <c r="H406" s="114"/>
      <c r="I406" s="114"/>
      <c r="J406" s="18" t="str">
        <f t="shared" si="6"/>
        <v/>
      </c>
    </row>
    <row r="407" spans="1:10" ht="18" customHeight="1">
      <c r="A407" s="254">
        <v>394</v>
      </c>
      <c r="B407" s="35"/>
      <c r="C407" s="35"/>
      <c r="D407" s="115"/>
      <c r="E407" s="154"/>
      <c r="F407" s="114"/>
      <c r="G407" s="114"/>
      <c r="H407" s="114"/>
      <c r="I407" s="114"/>
      <c r="J407" s="18" t="str">
        <f t="shared" si="6"/>
        <v/>
      </c>
    </row>
    <row r="408" spans="1:10" ht="18" customHeight="1">
      <c r="A408" s="254">
        <v>395</v>
      </c>
      <c r="B408" s="35"/>
      <c r="C408" s="35"/>
      <c r="D408" s="115"/>
      <c r="E408" s="154"/>
      <c r="F408" s="114"/>
      <c r="G408" s="114"/>
      <c r="H408" s="114"/>
      <c r="I408" s="114"/>
      <c r="J408" s="18" t="str">
        <f t="shared" si="6"/>
        <v/>
      </c>
    </row>
    <row r="409" spans="1:10" ht="18" customHeight="1">
      <c r="A409" s="254">
        <v>396</v>
      </c>
      <c r="B409" s="35"/>
      <c r="C409" s="35"/>
      <c r="D409" s="115"/>
      <c r="E409" s="154"/>
      <c r="F409" s="114"/>
      <c r="G409" s="114"/>
      <c r="H409" s="114"/>
      <c r="I409" s="114"/>
      <c r="J409" s="18" t="str">
        <f t="shared" si="6"/>
        <v/>
      </c>
    </row>
    <row r="410" spans="1:10" ht="18" customHeight="1">
      <c r="A410" s="254">
        <v>397</v>
      </c>
      <c r="B410" s="35"/>
      <c r="C410" s="35"/>
      <c r="D410" s="115"/>
      <c r="E410" s="154"/>
      <c r="F410" s="114"/>
      <c r="G410" s="114"/>
      <c r="H410" s="114"/>
      <c r="I410" s="114"/>
      <c r="J410" s="18" t="str">
        <f t="shared" si="6"/>
        <v/>
      </c>
    </row>
    <row r="411" spans="1:10" ht="18" customHeight="1">
      <c r="A411" s="254">
        <v>398</v>
      </c>
      <c r="B411" s="35"/>
      <c r="C411" s="35"/>
      <c r="D411" s="115"/>
      <c r="E411" s="154"/>
      <c r="F411" s="114"/>
      <c r="G411" s="114"/>
      <c r="H411" s="114"/>
      <c r="I411" s="114"/>
      <c r="J411" s="18" t="str">
        <f t="shared" si="6"/>
        <v/>
      </c>
    </row>
    <row r="412" spans="1:10" ht="18" customHeight="1">
      <c r="A412" s="254">
        <v>399</v>
      </c>
      <c r="B412" s="35"/>
      <c r="C412" s="35"/>
      <c r="D412" s="115"/>
      <c r="E412" s="154"/>
      <c r="F412" s="114"/>
      <c r="G412" s="114"/>
      <c r="H412" s="114"/>
      <c r="I412" s="114"/>
      <c r="J412" s="18" t="str">
        <f t="shared" si="6"/>
        <v/>
      </c>
    </row>
    <row r="413" spans="1:10" ht="18" customHeight="1">
      <c r="A413" s="254">
        <v>400</v>
      </c>
      <c r="B413" s="35"/>
      <c r="C413" s="35"/>
      <c r="D413" s="115"/>
      <c r="E413" s="154"/>
      <c r="F413" s="114"/>
      <c r="G413" s="114"/>
      <c r="H413" s="114"/>
      <c r="I413" s="114"/>
      <c r="J413" s="18" t="str">
        <f t="shared" si="6"/>
        <v/>
      </c>
    </row>
    <row r="414" spans="1:10" ht="18" customHeight="1">
      <c r="A414" s="254">
        <v>401</v>
      </c>
      <c r="B414" s="35"/>
      <c r="C414" s="35"/>
      <c r="D414" s="115"/>
      <c r="E414" s="154"/>
      <c r="F414" s="114"/>
      <c r="G414" s="114"/>
      <c r="H414" s="114"/>
      <c r="I414" s="114"/>
      <c r="J414" s="18" t="str">
        <f t="shared" si="6"/>
        <v/>
      </c>
    </row>
    <row r="415" spans="1:10" ht="18" customHeight="1">
      <c r="A415" s="254">
        <v>402</v>
      </c>
      <c r="B415" s="35"/>
      <c r="C415" s="35"/>
      <c r="D415" s="115"/>
      <c r="E415" s="154"/>
      <c r="F415" s="114"/>
      <c r="G415" s="114"/>
      <c r="H415" s="114"/>
      <c r="I415" s="114"/>
      <c r="J415" s="18" t="str">
        <f t="shared" si="6"/>
        <v/>
      </c>
    </row>
    <row r="416" spans="1:10" ht="18" customHeight="1">
      <c r="A416" s="254">
        <v>403</v>
      </c>
      <c r="B416" s="35"/>
      <c r="C416" s="35"/>
      <c r="D416" s="115"/>
      <c r="E416" s="154"/>
      <c r="F416" s="114"/>
      <c r="G416" s="114"/>
      <c r="H416" s="114"/>
      <c r="I416" s="114"/>
      <c r="J416" s="18" t="str">
        <f t="shared" si="6"/>
        <v/>
      </c>
    </row>
    <row r="417" spans="1:10" ht="18" customHeight="1">
      <c r="A417" s="254">
        <v>404</v>
      </c>
      <c r="B417" s="35"/>
      <c r="C417" s="35"/>
      <c r="D417" s="115"/>
      <c r="E417" s="154"/>
      <c r="F417" s="114"/>
      <c r="G417" s="114"/>
      <c r="H417" s="114"/>
      <c r="I417" s="114"/>
      <c r="J417" s="18" t="str">
        <f t="shared" si="6"/>
        <v/>
      </c>
    </row>
    <row r="418" spans="1:10" ht="18" customHeight="1">
      <c r="A418" s="254">
        <v>405</v>
      </c>
      <c r="B418" s="35"/>
      <c r="C418" s="35"/>
      <c r="D418" s="115"/>
      <c r="E418" s="154"/>
      <c r="F418" s="114"/>
      <c r="G418" s="114"/>
      <c r="H418" s="114"/>
      <c r="I418" s="114"/>
      <c r="J418" s="18" t="str">
        <f t="shared" si="6"/>
        <v/>
      </c>
    </row>
    <row r="419" spans="1:10" ht="18" customHeight="1">
      <c r="A419" s="254">
        <v>406</v>
      </c>
      <c r="B419" s="35"/>
      <c r="C419" s="35"/>
      <c r="D419" s="115"/>
      <c r="E419" s="154"/>
      <c r="F419" s="114"/>
      <c r="G419" s="114"/>
      <c r="H419" s="114"/>
      <c r="I419" s="114"/>
      <c r="J419" s="18" t="str">
        <f t="shared" si="6"/>
        <v/>
      </c>
    </row>
    <row r="420" spans="1:10" ht="18" customHeight="1">
      <c r="A420" s="254">
        <v>407</v>
      </c>
      <c r="B420" s="35"/>
      <c r="C420" s="35"/>
      <c r="D420" s="115"/>
      <c r="E420" s="154"/>
      <c r="F420" s="114"/>
      <c r="G420" s="114"/>
      <c r="H420" s="114"/>
      <c r="I420" s="114"/>
      <c r="J420" s="18" t="str">
        <f t="shared" si="6"/>
        <v/>
      </c>
    </row>
    <row r="421" spans="1:10" ht="18" customHeight="1">
      <c r="A421" s="254">
        <v>408</v>
      </c>
      <c r="B421" s="35"/>
      <c r="C421" s="35"/>
      <c r="D421" s="115"/>
      <c r="E421" s="154"/>
      <c r="F421" s="114"/>
      <c r="G421" s="114"/>
      <c r="H421" s="114"/>
      <c r="I421" s="114"/>
      <c r="J421" s="18" t="str">
        <f t="shared" si="6"/>
        <v/>
      </c>
    </row>
    <row r="422" spans="1:10" ht="18" customHeight="1">
      <c r="A422" s="254">
        <v>409</v>
      </c>
      <c r="B422" s="35"/>
      <c r="C422" s="35"/>
      <c r="D422" s="115"/>
      <c r="E422" s="154"/>
      <c r="F422" s="114"/>
      <c r="G422" s="114"/>
      <c r="H422" s="114"/>
      <c r="I422" s="114"/>
      <c r="J422" s="18" t="str">
        <f t="shared" si="6"/>
        <v/>
      </c>
    </row>
    <row r="423" spans="1:10" ht="18" customHeight="1">
      <c r="A423" s="254">
        <v>410</v>
      </c>
      <c r="B423" s="35"/>
      <c r="C423" s="35"/>
      <c r="D423" s="115"/>
      <c r="E423" s="154"/>
      <c r="F423" s="114"/>
      <c r="G423" s="114"/>
      <c r="H423" s="114"/>
      <c r="I423" s="114"/>
      <c r="J423" s="18" t="str">
        <f t="shared" si="6"/>
        <v/>
      </c>
    </row>
    <row r="424" spans="1:10" ht="18" customHeight="1">
      <c r="A424" s="254">
        <v>411</v>
      </c>
      <c r="B424" s="35"/>
      <c r="C424" s="35"/>
      <c r="D424" s="115"/>
      <c r="E424" s="154"/>
      <c r="F424" s="114"/>
      <c r="G424" s="114"/>
      <c r="H424" s="114"/>
      <c r="I424" s="114"/>
      <c r="J424" s="18" t="str">
        <f t="shared" si="6"/>
        <v/>
      </c>
    </row>
    <row r="425" spans="1:10" ht="18" customHeight="1">
      <c r="A425" s="254">
        <v>412</v>
      </c>
      <c r="B425" s="35"/>
      <c r="C425" s="35"/>
      <c r="D425" s="115"/>
      <c r="E425" s="154"/>
      <c r="F425" s="114"/>
      <c r="G425" s="114"/>
      <c r="H425" s="114"/>
      <c r="I425" s="114"/>
      <c r="J425" s="18" t="str">
        <f t="shared" si="6"/>
        <v/>
      </c>
    </row>
    <row r="426" spans="1:10" ht="18" customHeight="1">
      <c r="A426" s="254">
        <v>413</v>
      </c>
      <c r="B426" s="35"/>
      <c r="C426" s="35"/>
      <c r="D426" s="115"/>
      <c r="E426" s="154"/>
      <c r="F426" s="114"/>
      <c r="G426" s="114"/>
      <c r="H426" s="114"/>
      <c r="I426" s="114"/>
      <c r="J426" s="18" t="str">
        <f t="shared" si="6"/>
        <v/>
      </c>
    </row>
    <row r="427" spans="1:10" ht="18" customHeight="1">
      <c r="A427" s="254">
        <v>414</v>
      </c>
      <c r="B427" s="35"/>
      <c r="C427" s="35"/>
      <c r="D427" s="115"/>
      <c r="E427" s="154"/>
      <c r="F427" s="114"/>
      <c r="G427" s="114"/>
      <c r="H427" s="114"/>
      <c r="I427" s="114"/>
      <c r="J427" s="18" t="str">
        <f t="shared" si="6"/>
        <v/>
      </c>
    </row>
    <row r="428" spans="1:10" ht="18" customHeight="1">
      <c r="A428" s="254">
        <v>415</v>
      </c>
      <c r="B428" s="35"/>
      <c r="C428" s="35"/>
      <c r="D428" s="115"/>
      <c r="E428" s="154"/>
      <c r="F428" s="114"/>
      <c r="G428" s="114"/>
      <c r="H428" s="114"/>
      <c r="I428" s="114"/>
      <c r="J428" s="18" t="str">
        <f t="shared" si="6"/>
        <v/>
      </c>
    </row>
    <row r="429" spans="1:10" ht="18" customHeight="1">
      <c r="A429" s="254">
        <v>416</v>
      </c>
      <c r="B429" s="35"/>
      <c r="C429" s="35"/>
      <c r="D429" s="115"/>
      <c r="E429" s="154"/>
      <c r="F429" s="114"/>
      <c r="G429" s="114"/>
      <c r="H429" s="114"/>
      <c r="I429" s="114"/>
      <c r="J429" s="18" t="str">
        <f t="shared" si="6"/>
        <v/>
      </c>
    </row>
    <row r="430" spans="1:10" ht="18" customHeight="1">
      <c r="A430" s="254">
        <v>417</v>
      </c>
      <c r="B430" s="35"/>
      <c r="C430" s="35"/>
      <c r="D430" s="115"/>
      <c r="E430" s="154"/>
      <c r="F430" s="114"/>
      <c r="G430" s="114"/>
      <c r="H430" s="114"/>
      <c r="I430" s="114"/>
      <c r="J430" s="18" t="str">
        <f t="shared" si="6"/>
        <v/>
      </c>
    </row>
    <row r="431" spans="1:10" ht="18" customHeight="1">
      <c r="A431" s="254">
        <v>418</v>
      </c>
      <c r="B431" s="35"/>
      <c r="C431" s="35"/>
      <c r="D431" s="115"/>
      <c r="E431" s="154"/>
      <c r="F431" s="114"/>
      <c r="G431" s="114"/>
      <c r="H431" s="114"/>
      <c r="I431" s="114"/>
      <c r="J431" s="18" t="str">
        <f t="shared" si="6"/>
        <v/>
      </c>
    </row>
    <row r="432" spans="1:10" ht="18" customHeight="1">
      <c r="A432" s="254">
        <v>419</v>
      </c>
      <c r="B432" s="35"/>
      <c r="C432" s="35"/>
      <c r="D432" s="115"/>
      <c r="E432" s="154"/>
      <c r="F432" s="114"/>
      <c r="G432" s="114"/>
      <c r="H432" s="114"/>
      <c r="I432" s="114"/>
      <c r="J432" s="18" t="str">
        <f t="shared" si="6"/>
        <v/>
      </c>
    </row>
    <row r="433" spans="1:10" ht="18" customHeight="1">
      <c r="A433" s="254">
        <v>420</v>
      </c>
      <c r="B433" s="35"/>
      <c r="C433" s="35"/>
      <c r="D433" s="115"/>
      <c r="E433" s="154"/>
      <c r="F433" s="114"/>
      <c r="G433" s="114"/>
      <c r="H433" s="114"/>
      <c r="I433" s="114"/>
      <c r="J433" s="18" t="str">
        <f t="shared" si="6"/>
        <v/>
      </c>
    </row>
    <row r="434" spans="1:10" ht="18" customHeight="1">
      <c r="A434" s="254">
        <v>421</v>
      </c>
      <c r="B434" s="35"/>
      <c r="C434" s="35"/>
      <c r="D434" s="115"/>
      <c r="E434" s="154"/>
      <c r="F434" s="114"/>
      <c r="G434" s="114"/>
      <c r="H434" s="114"/>
      <c r="I434" s="114"/>
      <c r="J434" s="18" t="str">
        <f t="shared" si="6"/>
        <v/>
      </c>
    </row>
    <row r="435" spans="1:10" ht="18" customHeight="1">
      <c r="A435" s="254">
        <v>422</v>
      </c>
      <c r="B435" s="35"/>
      <c r="C435" s="35"/>
      <c r="D435" s="115"/>
      <c r="E435" s="154"/>
      <c r="F435" s="114"/>
      <c r="G435" s="114"/>
      <c r="H435" s="114"/>
      <c r="I435" s="114"/>
      <c r="J435" s="18" t="str">
        <f t="shared" si="6"/>
        <v/>
      </c>
    </row>
    <row r="436" spans="1:10" ht="18" customHeight="1">
      <c r="A436" s="254">
        <v>423</v>
      </c>
      <c r="B436" s="35"/>
      <c r="C436" s="35"/>
      <c r="D436" s="115"/>
      <c r="E436" s="154"/>
      <c r="F436" s="114"/>
      <c r="G436" s="114"/>
      <c r="H436" s="114"/>
      <c r="I436" s="114"/>
      <c r="J436" s="18" t="str">
        <f t="shared" si="6"/>
        <v/>
      </c>
    </row>
    <row r="437" spans="1:10" ht="18" customHeight="1">
      <c r="A437" s="254">
        <v>424</v>
      </c>
      <c r="B437" s="35"/>
      <c r="C437" s="35"/>
      <c r="D437" s="115"/>
      <c r="E437" s="154"/>
      <c r="F437" s="114"/>
      <c r="G437" s="114"/>
      <c r="H437" s="114"/>
      <c r="I437" s="114"/>
      <c r="J437" s="18" t="str">
        <f t="shared" si="6"/>
        <v/>
      </c>
    </row>
    <row r="438" spans="1:10" ht="18" customHeight="1">
      <c r="A438" s="254">
        <v>425</v>
      </c>
      <c r="B438" s="35"/>
      <c r="C438" s="35"/>
      <c r="D438" s="115"/>
      <c r="E438" s="154"/>
      <c r="F438" s="114"/>
      <c r="G438" s="114"/>
      <c r="H438" s="114"/>
      <c r="I438" s="114"/>
      <c r="J438" s="18" t="str">
        <f t="shared" si="6"/>
        <v/>
      </c>
    </row>
    <row r="439" spans="1:10" ht="18" customHeight="1">
      <c r="A439" s="254">
        <v>426</v>
      </c>
      <c r="B439" s="35"/>
      <c r="C439" s="35"/>
      <c r="D439" s="115"/>
      <c r="E439" s="154"/>
      <c r="F439" s="114"/>
      <c r="G439" s="114"/>
      <c r="H439" s="114"/>
      <c r="I439" s="114"/>
      <c r="J439" s="18" t="str">
        <f t="shared" si="6"/>
        <v/>
      </c>
    </row>
    <row r="440" spans="1:10" ht="18" customHeight="1">
      <c r="A440" s="254">
        <v>427</v>
      </c>
      <c r="B440" s="35"/>
      <c r="C440" s="35"/>
      <c r="D440" s="115"/>
      <c r="E440" s="154"/>
      <c r="F440" s="114"/>
      <c r="G440" s="114"/>
      <c r="H440" s="114"/>
      <c r="I440" s="114"/>
      <c r="J440" s="18" t="str">
        <f t="shared" si="6"/>
        <v/>
      </c>
    </row>
    <row r="441" spans="1:10" ht="18" customHeight="1">
      <c r="A441" s="254">
        <v>428</v>
      </c>
      <c r="B441" s="35"/>
      <c r="C441" s="35"/>
      <c r="D441" s="115"/>
      <c r="E441" s="154"/>
      <c r="F441" s="114"/>
      <c r="G441" s="114"/>
      <c r="H441" s="114"/>
      <c r="I441" s="114"/>
      <c r="J441" s="18" t="str">
        <f t="shared" si="6"/>
        <v/>
      </c>
    </row>
    <row r="442" spans="1:10" ht="18" customHeight="1">
      <c r="A442" s="254">
        <v>429</v>
      </c>
      <c r="B442" s="35"/>
      <c r="C442" s="35"/>
      <c r="D442" s="115"/>
      <c r="E442" s="154"/>
      <c r="F442" s="114"/>
      <c r="G442" s="114"/>
      <c r="H442" s="114"/>
      <c r="I442" s="114"/>
      <c r="J442" s="18" t="str">
        <f t="shared" si="6"/>
        <v/>
      </c>
    </row>
    <row r="443" spans="1:10" ht="18" customHeight="1">
      <c r="A443" s="254">
        <v>430</v>
      </c>
      <c r="B443" s="35"/>
      <c r="C443" s="35"/>
      <c r="D443" s="115"/>
      <c r="E443" s="154"/>
      <c r="F443" s="114"/>
      <c r="G443" s="114"/>
      <c r="H443" s="114"/>
      <c r="I443" s="114"/>
      <c r="J443" s="18" t="str">
        <f t="shared" si="6"/>
        <v/>
      </c>
    </row>
    <row r="444" spans="1:10" ht="18" customHeight="1">
      <c r="A444" s="254">
        <v>431</v>
      </c>
      <c r="B444" s="35"/>
      <c r="C444" s="35"/>
      <c r="D444" s="115"/>
      <c r="E444" s="154"/>
      <c r="F444" s="114"/>
      <c r="G444" s="114"/>
      <c r="H444" s="114"/>
      <c r="I444" s="114"/>
      <c r="J444" s="18" t="str">
        <f t="shared" si="6"/>
        <v/>
      </c>
    </row>
    <row r="445" spans="1:10" ht="18" customHeight="1">
      <c r="A445" s="254">
        <v>432</v>
      </c>
      <c r="B445" s="35"/>
      <c r="C445" s="35"/>
      <c r="D445" s="115"/>
      <c r="E445" s="154"/>
      <c r="F445" s="114"/>
      <c r="G445" s="114"/>
      <c r="H445" s="114"/>
      <c r="I445" s="114"/>
      <c r="J445" s="18" t="str">
        <f t="shared" si="6"/>
        <v/>
      </c>
    </row>
    <row r="446" spans="1:10" ht="18" customHeight="1">
      <c r="A446" s="254">
        <v>433</v>
      </c>
      <c r="B446" s="35"/>
      <c r="C446" s="35"/>
      <c r="D446" s="115"/>
      <c r="E446" s="154"/>
      <c r="F446" s="114"/>
      <c r="G446" s="114"/>
      <c r="H446" s="114"/>
      <c r="I446" s="114"/>
      <c r="J446" s="18" t="str">
        <f t="shared" si="6"/>
        <v/>
      </c>
    </row>
    <row r="447" spans="1:10" ht="18" customHeight="1">
      <c r="A447" s="254">
        <v>434</v>
      </c>
      <c r="B447" s="35"/>
      <c r="C447" s="35"/>
      <c r="D447" s="115"/>
      <c r="E447" s="154"/>
      <c r="F447" s="114"/>
      <c r="G447" s="114"/>
      <c r="H447" s="114"/>
      <c r="I447" s="114"/>
      <c r="J447" s="18" t="str">
        <f t="shared" si="6"/>
        <v/>
      </c>
    </row>
    <row r="448" spans="1:10" ht="18" customHeight="1">
      <c r="A448" s="254">
        <v>435</v>
      </c>
      <c r="B448" s="35"/>
      <c r="C448" s="35"/>
      <c r="D448" s="115"/>
      <c r="E448" s="154"/>
      <c r="F448" s="114"/>
      <c r="G448" s="114"/>
      <c r="H448" s="114"/>
      <c r="I448" s="114"/>
      <c r="J448" s="18" t="str">
        <f t="shared" si="6"/>
        <v/>
      </c>
    </row>
    <row r="449" spans="1:10" ht="18" customHeight="1">
      <c r="A449" s="254">
        <v>436</v>
      </c>
      <c r="B449" s="35"/>
      <c r="C449" s="35"/>
      <c r="D449" s="115"/>
      <c r="E449" s="154"/>
      <c r="F449" s="114"/>
      <c r="G449" s="114"/>
      <c r="H449" s="114"/>
      <c r="I449" s="114"/>
      <c r="J449" s="18" t="str">
        <f t="shared" si="6"/>
        <v/>
      </c>
    </row>
    <row r="450" spans="1:10" ht="18" customHeight="1">
      <c r="A450" s="254">
        <v>437</v>
      </c>
      <c r="B450" s="35"/>
      <c r="C450" s="35"/>
      <c r="D450" s="115"/>
      <c r="E450" s="154"/>
      <c r="F450" s="114"/>
      <c r="G450" s="114"/>
      <c r="H450" s="114"/>
      <c r="I450" s="114"/>
      <c r="J450" s="18" t="str">
        <f t="shared" si="6"/>
        <v/>
      </c>
    </row>
    <row r="451" spans="1:10" ht="18" customHeight="1">
      <c r="A451" s="254">
        <v>438</v>
      </c>
      <c r="B451" s="35"/>
      <c r="C451" s="35"/>
      <c r="D451" s="115"/>
      <c r="E451" s="154"/>
      <c r="F451" s="114"/>
      <c r="G451" s="114"/>
      <c r="H451" s="114"/>
      <c r="I451" s="114"/>
      <c r="J451" s="18" t="str">
        <f t="shared" si="6"/>
        <v/>
      </c>
    </row>
    <row r="452" spans="1:10" ht="18" customHeight="1">
      <c r="A452" s="254">
        <v>439</v>
      </c>
      <c r="B452" s="35"/>
      <c r="C452" s="35"/>
      <c r="D452" s="115"/>
      <c r="E452" s="154"/>
      <c r="F452" s="114"/>
      <c r="G452" s="114"/>
      <c r="H452" s="114"/>
      <c r="I452" s="114"/>
      <c r="J452" s="18" t="str">
        <f t="shared" si="6"/>
        <v/>
      </c>
    </row>
    <row r="453" spans="1:10" ht="18" customHeight="1">
      <c r="A453" s="254">
        <v>440</v>
      </c>
      <c r="B453" s="35"/>
      <c r="C453" s="35"/>
      <c r="D453" s="115"/>
      <c r="E453" s="154"/>
      <c r="F453" s="114"/>
      <c r="G453" s="114"/>
      <c r="H453" s="114"/>
      <c r="I453" s="114"/>
      <c r="J453" s="18" t="str">
        <f t="shared" si="6"/>
        <v/>
      </c>
    </row>
    <row r="454" spans="1:10" ht="18" customHeight="1">
      <c r="A454" s="254">
        <v>441</v>
      </c>
      <c r="B454" s="35"/>
      <c r="C454" s="35"/>
      <c r="D454" s="115"/>
      <c r="E454" s="154"/>
      <c r="F454" s="114"/>
      <c r="G454" s="114"/>
      <c r="H454" s="114"/>
      <c r="I454" s="114"/>
      <c r="J454" s="18" t="str">
        <f t="shared" si="6"/>
        <v/>
      </c>
    </row>
    <row r="455" spans="1:10" ht="18" customHeight="1">
      <c r="A455" s="254">
        <v>442</v>
      </c>
      <c r="B455" s="35"/>
      <c r="C455" s="35"/>
      <c r="D455" s="115"/>
      <c r="E455" s="154"/>
      <c r="F455" s="114"/>
      <c r="G455" s="114"/>
      <c r="H455" s="114"/>
      <c r="I455" s="114"/>
      <c r="J455" s="18" t="str">
        <f t="shared" si="6"/>
        <v/>
      </c>
    </row>
    <row r="456" spans="1:10" ht="18" customHeight="1">
      <c r="A456" s="254">
        <v>443</v>
      </c>
      <c r="B456" s="35"/>
      <c r="C456" s="35"/>
      <c r="D456" s="115"/>
      <c r="E456" s="154"/>
      <c r="F456" s="114"/>
      <c r="G456" s="114"/>
      <c r="H456" s="114"/>
      <c r="I456" s="114"/>
      <c r="J456" s="18" t="str">
        <f t="shared" si="6"/>
        <v/>
      </c>
    </row>
    <row r="457" spans="1:10" ht="18" customHeight="1">
      <c r="A457" s="254">
        <v>444</v>
      </c>
      <c r="B457" s="35"/>
      <c r="C457" s="35"/>
      <c r="D457" s="115"/>
      <c r="E457" s="154"/>
      <c r="F457" s="114"/>
      <c r="G457" s="114"/>
      <c r="H457" s="114"/>
      <c r="I457" s="114"/>
      <c r="J457" s="18" t="str">
        <f t="shared" si="6"/>
        <v/>
      </c>
    </row>
    <row r="458" spans="1:10" ht="18" customHeight="1">
      <c r="A458" s="254">
        <v>445</v>
      </c>
      <c r="B458" s="35"/>
      <c r="C458" s="35"/>
      <c r="D458" s="115"/>
      <c r="E458" s="154"/>
      <c r="F458" s="114"/>
      <c r="G458" s="114"/>
      <c r="H458" s="114"/>
      <c r="I458" s="114"/>
      <c r="J458" s="18" t="str">
        <f t="shared" si="6"/>
        <v/>
      </c>
    </row>
    <row r="459" spans="1:10" ht="18" customHeight="1">
      <c r="A459" s="254">
        <v>446</v>
      </c>
      <c r="B459" s="35"/>
      <c r="C459" s="35"/>
      <c r="D459" s="115"/>
      <c r="E459" s="154"/>
      <c r="F459" s="114"/>
      <c r="G459" s="114"/>
      <c r="H459" s="114"/>
      <c r="I459" s="114"/>
      <c r="J459" s="18" t="str">
        <f t="shared" si="6"/>
        <v/>
      </c>
    </row>
    <row r="460" spans="1:10" ht="18" customHeight="1">
      <c r="A460" s="254">
        <v>447</v>
      </c>
      <c r="B460" s="35"/>
      <c r="C460" s="35"/>
      <c r="D460" s="115"/>
      <c r="E460" s="154"/>
      <c r="F460" s="114"/>
      <c r="G460" s="114"/>
      <c r="H460" s="114"/>
      <c r="I460" s="114"/>
      <c r="J460" s="18" t="str">
        <f t="shared" si="6"/>
        <v/>
      </c>
    </row>
    <row r="461" spans="1:10" ht="18" customHeight="1">
      <c r="A461" s="254">
        <v>448</v>
      </c>
      <c r="B461" s="35"/>
      <c r="C461" s="35"/>
      <c r="D461" s="115"/>
      <c r="E461" s="154"/>
      <c r="F461" s="114"/>
      <c r="G461" s="114"/>
      <c r="H461" s="114"/>
      <c r="I461" s="114"/>
      <c r="J461" s="18" t="str">
        <f t="shared" si="6"/>
        <v/>
      </c>
    </row>
    <row r="462" spans="1:10" ht="18" customHeight="1">
      <c r="A462" s="254">
        <v>449</v>
      </c>
      <c r="B462" s="35"/>
      <c r="C462" s="35"/>
      <c r="D462" s="115"/>
      <c r="E462" s="154"/>
      <c r="F462" s="114"/>
      <c r="G462" s="114"/>
      <c r="H462" s="114"/>
      <c r="I462" s="114"/>
      <c r="J462" s="18" t="str">
        <f t="shared" si="6"/>
        <v/>
      </c>
    </row>
    <row r="463" spans="1:10" ht="18" customHeight="1">
      <c r="A463" s="254">
        <v>450</v>
      </c>
      <c r="B463" s="35"/>
      <c r="C463" s="35"/>
      <c r="D463" s="115"/>
      <c r="E463" s="154"/>
      <c r="F463" s="114"/>
      <c r="G463" s="114"/>
      <c r="H463" s="114"/>
      <c r="I463" s="114"/>
      <c r="J463" s="18" t="str">
        <f t="shared" ref="J463:J526" si="7">IF(A463&lt;=42,A463,IF(COUNTA(B463:I463)&gt;0,ROW(J463)-13,""))</f>
        <v/>
      </c>
    </row>
    <row r="464" spans="1:10" ht="18" customHeight="1">
      <c r="A464" s="254">
        <v>451</v>
      </c>
      <c r="B464" s="35"/>
      <c r="C464" s="35"/>
      <c r="D464" s="115"/>
      <c r="E464" s="154"/>
      <c r="F464" s="114"/>
      <c r="G464" s="114"/>
      <c r="H464" s="114"/>
      <c r="I464" s="114"/>
      <c r="J464" s="18" t="str">
        <f t="shared" si="7"/>
        <v/>
      </c>
    </row>
    <row r="465" spans="1:10" ht="18" customHeight="1">
      <c r="A465" s="254">
        <v>452</v>
      </c>
      <c r="B465" s="35"/>
      <c r="C465" s="35"/>
      <c r="D465" s="115"/>
      <c r="E465" s="154"/>
      <c r="F465" s="114"/>
      <c r="G465" s="114"/>
      <c r="H465" s="114"/>
      <c r="I465" s="114"/>
      <c r="J465" s="18" t="str">
        <f t="shared" si="7"/>
        <v/>
      </c>
    </row>
    <row r="466" spans="1:10" ht="18" customHeight="1">
      <c r="A466" s="254">
        <v>453</v>
      </c>
      <c r="B466" s="35"/>
      <c r="C466" s="35"/>
      <c r="D466" s="115"/>
      <c r="E466" s="154"/>
      <c r="F466" s="114"/>
      <c r="G466" s="114"/>
      <c r="H466" s="114"/>
      <c r="I466" s="114"/>
      <c r="J466" s="18" t="str">
        <f t="shared" si="7"/>
        <v/>
      </c>
    </row>
    <row r="467" spans="1:10" ht="18" customHeight="1">
      <c r="A467" s="254">
        <v>454</v>
      </c>
      <c r="B467" s="35"/>
      <c r="C467" s="35"/>
      <c r="D467" s="115"/>
      <c r="E467" s="154"/>
      <c r="F467" s="114"/>
      <c r="G467" s="114"/>
      <c r="H467" s="114"/>
      <c r="I467" s="114"/>
      <c r="J467" s="18" t="str">
        <f t="shared" si="7"/>
        <v/>
      </c>
    </row>
    <row r="468" spans="1:10" ht="18" customHeight="1">
      <c r="A468" s="254">
        <v>455</v>
      </c>
      <c r="B468" s="35"/>
      <c r="C468" s="35"/>
      <c r="D468" s="115"/>
      <c r="E468" s="154"/>
      <c r="F468" s="114"/>
      <c r="G468" s="114"/>
      <c r="H468" s="114"/>
      <c r="I468" s="114"/>
      <c r="J468" s="18" t="str">
        <f t="shared" si="7"/>
        <v/>
      </c>
    </row>
    <row r="469" spans="1:10" ht="18" customHeight="1">
      <c r="A469" s="254">
        <v>456</v>
      </c>
      <c r="B469" s="35"/>
      <c r="C469" s="35"/>
      <c r="D469" s="115"/>
      <c r="E469" s="154"/>
      <c r="F469" s="114"/>
      <c r="G469" s="114"/>
      <c r="H469" s="114"/>
      <c r="I469" s="114"/>
      <c r="J469" s="18" t="str">
        <f t="shared" si="7"/>
        <v/>
      </c>
    </row>
    <row r="470" spans="1:10" ht="18" customHeight="1">
      <c r="A470" s="254">
        <v>457</v>
      </c>
      <c r="B470" s="35"/>
      <c r="C470" s="35"/>
      <c r="D470" s="115"/>
      <c r="E470" s="154"/>
      <c r="F470" s="114"/>
      <c r="G470" s="114"/>
      <c r="H470" s="114"/>
      <c r="I470" s="114"/>
      <c r="J470" s="18" t="str">
        <f t="shared" si="7"/>
        <v/>
      </c>
    </row>
    <row r="471" spans="1:10" ht="18" customHeight="1">
      <c r="A471" s="254">
        <v>458</v>
      </c>
      <c r="B471" s="35"/>
      <c r="C471" s="35"/>
      <c r="D471" s="115"/>
      <c r="E471" s="154"/>
      <c r="F471" s="114"/>
      <c r="G471" s="114"/>
      <c r="H471" s="114"/>
      <c r="I471" s="114"/>
      <c r="J471" s="18" t="str">
        <f t="shared" si="7"/>
        <v/>
      </c>
    </row>
    <row r="472" spans="1:10" ht="18" customHeight="1">
      <c r="A472" s="254">
        <v>459</v>
      </c>
      <c r="B472" s="35"/>
      <c r="C472" s="35"/>
      <c r="D472" s="115"/>
      <c r="E472" s="154"/>
      <c r="F472" s="114"/>
      <c r="G472" s="114"/>
      <c r="H472" s="114"/>
      <c r="I472" s="114"/>
      <c r="J472" s="18" t="str">
        <f t="shared" si="7"/>
        <v/>
      </c>
    </row>
    <row r="473" spans="1:10" ht="18" customHeight="1">
      <c r="A473" s="254">
        <v>460</v>
      </c>
      <c r="B473" s="35"/>
      <c r="C473" s="35"/>
      <c r="D473" s="115"/>
      <c r="E473" s="154"/>
      <c r="F473" s="114"/>
      <c r="G473" s="114"/>
      <c r="H473" s="114"/>
      <c r="I473" s="114"/>
      <c r="J473" s="18" t="str">
        <f t="shared" si="7"/>
        <v/>
      </c>
    </row>
    <row r="474" spans="1:10" ht="18" customHeight="1">
      <c r="A474" s="254">
        <v>461</v>
      </c>
      <c r="B474" s="35"/>
      <c r="C474" s="35"/>
      <c r="D474" s="115"/>
      <c r="E474" s="154"/>
      <c r="F474" s="114"/>
      <c r="G474" s="114"/>
      <c r="H474" s="114"/>
      <c r="I474" s="114"/>
      <c r="J474" s="18" t="str">
        <f t="shared" si="7"/>
        <v/>
      </c>
    </row>
    <row r="475" spans="1:10" ht="18" customHeight="1">
      <c r="A475" s="254">
        <v>462</v>
      </c>
      <c r="B475" s="35"/>
      <c r="C475" s="35"/>
      <c r="D475" s="115"/>
      <c r="E475" s="154"/>
      <c r="F475" s="114"/>
      <c r="G475" s="114"/>
      <c r="H475" s="114"/>
      <c r="I475" s="114"/>
      <c r="J475" s="18" t="str">
        <f t="shared" si="7"/>
        <v/>
      </c>
    </row>
    <row r="476" spans="1:10" ht="18" customHeight="1">
      <c r="A476" s="254">
        <v>463</v>
      </c>
      <c r="B476" s="35"/>
      <c r="C476" s="35"/>
      <c r="D476" s="115"/>
      <c r="E476" s="154"/>
      <c r="F476" s="114"/>
      <c r="G476" s="114"/>
      <c r="H476" s="114"/>
      <c r="I476" s="114"/>
      <c r="J476" s="18" t="str">
        <f t="shared" si="7"/>
        <v/>
      </c>
    </row>
    <row r="477" spans="1:10" ht="18" customHeight="1">
      <c r="A477" s="254">
        <v>464</v>
      </c>
      <c r="B477" s="35"/>
      <c r="C477" s="35"/>
      <c r="D477" s="115"/>
      <c r="E477" s="154"/>
      <c r="F477" s="114"/>
      <c r="G477" s="114"/>
      <c r="H477" s="114"/>
      <c r="I477" s="114"/>
      <c r="J477" s="18" t="str">
        <f t="shared" si="7"/>
        <v/>
      </c>
    </row>
    <row r="478" spans="1:10" ht="18" customHeight="1">
      <c r="A478" s="254">
        <v>465</v>
      </c>
      <c r="B478" s="35"/>
      <c r="C478" s="35"/>
      <c r="D478" s="115"/>
      <c r="E478" s="154"/>
      <c r="F478" s="114"/>
      <c r="G478" s="114"/>
      <c r="H478" s="114"/>
      <c r="I478" s="114"/>
      <c r="J478" s="18" t="str">
        <f t="shared" si="7"/>
        <v/>
      </c>
    </row>
    <row r="479" spans="1:10" ht="18" customHeight="1">
      <c r="A479" s="254">
        <v>466</v>
      </c>
      <c r="B479" s="35"/>
      <c r="C479" s="35"/>
      <c r="D479" s="115"/>
      <c r="E479" s="154"/>
      <c r="F479" s="114"/>
      <c r="G479" s="114"/>
      <c r="H479" s="114"/>
      <c r="I479" s="114"/>
      <c r="J479" s="18" t="str">
        <f t="shared" si="7"/>
        <v/>
      </c>
    </row>
    <row r="480" spans="1:10" ht="18" customHeight="1">
      <c r="A480" s="254">
        <v>467</v>
      </c>
      <c r="B480" s="35"/>
      <c r="C480" s="35"/>
      <c r="D480" s="115"/>
      <c r="E480" s="154"/>
      <c r="F480" s="114"/>
      <c r="G480" s="114"/>
      <c r="H480" s="114"/>
      <c r="I480" s="114"/>
      <c r="J480" s="18" t="str">
        <f t="shared" si="7"/>
        <v/>
      </c>
    </row>
    <row r="481" spans="1:10" ht="18" customHeight="1">
      <c r="A481" s="254">
        <v>468</v>
      </c>
      <c r="B481" s="35"/>
      <c r="C481" s="35"/>
      <c r="D481" s="115"/>
      <c r="E481" s="154"/>
      <c r="F481" s="114"/>
      <c r="G481" s="114"/>
      <c r="H481" s="114"/>
      <c r="I481" s="114"/>
      <c r="J481" s="18" t="str">
        <f t="shared" si="7"/>
        <v/>
      </c>
    </row>
    <row r="482" spans="1:10" ht="18" customHeight="1">
      <c r="A482" s="254">
        <v>469</v>
      </c>
      <c r="B482" s="35"/>
      <c r="C482" s="35"/>
      <c r="D482" s="115"/>
      <c r="E482" s="154"/>
      <c r="F482" s="114"/>
      <c r="G482" s="114"/>
      <c r="H482" s="114"/>
      <c r="I482" s="114"/>
      <c r="J482" s="18" t="str">
        <f t="shared" si="7"/>
        <v/>
      </c>
    </row>
    <row r="483" spans="1:10" ht="18" customHeight="1">
      <c r="A483" s="254">
        <v>470</v>
      </c>
      <c r="B483" s="35"/>
      <c r="C483" s="35"/>
      <c r="D483" s="115"/>
      <c r="E483" s="154"/>
      <c r="F483" s="114"/>
      <c r="G483" s="114"/>
      <c r="H483" s="114"/>
      <c r="I483" s="114"/>
      <c r="J483" s="18" t="str">
        <f t="shared" si="7"/>
        <v/>
      </c>
    </row>
    <row r="484" spans="1:10" ht="18" customHeight="1">
      <c r="A484" s="254">
        <v>471</v>
      </c>
      <c r="B484" s="35"/>
      <c r="C484" s="35"/>
      <c r="D484" s="115"/>
      <c r="E484" s="154"/>
      <c r="F484" s="114"/>
      <c r="G484" s="114"/>
      <c r="H484" s="114"/>
      <c r="I484" s="114"/>
      <c r="J484" s="18" t="str">
        <f t="shared" si="7"/>
        <v/>
      </c>
    </row>
    <row r="485" spans="1:10" ht="18" customHeight="1">
      <c r="A485" s="254">
        <v>472</v>
      </c>
      <c r="B485" s="35"/>
      <c r="C485" s="35"/>
      <c r="D485" s="115"/>
      <c r="E485" s="154"/>
      <c r="F485" s="114"/>
      <c r="G485" s="114"/>
      <c r="H485" s="114"/>
      <c r="I485" s="114"/>
      <c r="J485" s="18" t="str">
        <f t="shared" si="7"/>
        <v/>
      </c>
    </row>
    <row r="486" spans="1:10" ht="18" customHeight="1">
      <c r="A486" s="254">
        <v>473</v>
      </c>
      <c r="B486" s="35"/>
      <c r="C486" s="35"/>
      <c r="D486" s="115"/>
      <c r="E486" s="154"/>
      <c r="F486" s="114"/>
      <c r="G486" s="114"/>
      <c r="H486" s="114"/>
      <c r="I486" s="114"/>
      <c r="J486" s="18" t="str">
        <f t="shared" si="7"/>
        <v/>
      </c>
    </row>
    <row r="487" spans="1:10" ht="18" customHeight="1">
      <c r="A487" s="254">
        <v>474</v>
      </c>
      <c r="B487" s="35"/>
      <c r="C487" s="35"/>
      <c r="D487" s="115"/>
      <c r="E487" s="154"/>
      <c r="F487" s="114"/>
      <c r="G487" s="114"/>
      <c r="H487" s="114"/>
      <c r="I487" s="114"/>
      <c r="J487" s="18" t="str">
        <f t="shared" si="7"/>
        <v/>
      </c>
    </row>
    <row r="488" spans="1:10" ht="18" customHeight="1">
      <c r="A488" s="254">
        <v>475</v>
      </c>
      <c r="B488" s="35"/>
      <c r="C488" s="35"/>
      <c r="D488" s="115"/>
      <c r="E488" s="154"/>
      <c r="F488" s="114"/>
      <c r="G488" s="114"/>
      <c r="H488" s="114"/>
      <c r="I488" s="114"/>
      <c r="J488" s="18" t="str">
        <f t="shared" si="7"/>
        <v/>
      </c>
    </row>
    <row r="489" spans="1:10" ht="18" customHeight="1">
      <c r="A489" s="254">
        <v>476</v>
      </c>
      <c r="B489" s="35"/>
      <c r="C489" s="35"/>
      <c r="D489" s="115"/>
      <c r="E489" s="154"/>
      <c r="F489" s="114"/>
      <c r="G489" s="114"/>
      <c r="H489" s="114"/>
      <c r="I489" s="114"/>
      <c r="J489" s="18" t="str">
        <f t="shared" si="7"/>
        <v/>
      </c>
    </row>
    <row r="490" spans="1:10" ht="18" customHeight="1">
      <c r="A490" s="254">
        <v>477</v>
      </c>
      <c r="B490" s="35"/>
      <c r="C490" s="35"/>
      <c r="D490" s="115"/>
      <c r="E490" s="154"/>
      <c r="F490" s="114"/>
      <c r="G490" s="114"/>
      <c r="H490" s="114"/>
      <c r="I490" s="114"/>
      <c r="J490" s="18" t="str">
        <f t="shared" si="7"/>
        <v/>
      </c>
    </row>
    <row r="491" spans="1:10" ht="18" customHeight="1">
      <c r="A491" s="254">
        <v>478</v>
      </c>
      <c r="B491" s="35"/>
      <c r="C491" s="35"/>
      <c r="D491" s="115"/>
      <c r="E491" s="154"/>
      <c r="F491" s="114"/>
      <c r="G491" s="114"/>
      <c r="H491" s="114"/>
      <c r="I491" s="114"/>
      <c r="J491" s="18" t="str">
        <f t="shared" si="7"/>
        <v/>
      </c>
    </row>
    <row r="492" spans="1:10" ht="18" customHeight="1">
      <c r="A492" s="254">
        <v>479</v>
      </c>
      <c r="B492" s="35"/>
      <c r="C492" s="35"/>
      <c r="D492" s="115"/>
      <c r="E492" s="154"/>
      <c r="F492" s="114"/>
      <c r="G492" s="114"/>
      <c r="H492" s="114"/>
      <c r="I492" s="114"/>
      <c r="J492" s="18" t="str">
        <f t="shared" si="7"/>
        <v/>
      </c>
    </row>
    <row r="493" spans="1:10" ht="18" customHeight="1">
      <c r="A493" s="254">
        <v>480</v>
      </c>
      <c r="B493" s="35"/>
      <c r="C493" s="35"/>
      <c r="D493" s="115"/>
      <c r="E493" s="154"/>
      <c r="F493" s="114"/>
      <c r="G493" s="114"/>
      <c r="H493" s="114"/>
      <c r="I493" s="114"/>
      <c r="J493" s="18" t="str">
        <f t="shared" si="7"/>
        <v/>
      </c>
    </row>
    <row r="494" spans="1:10" ht="18" customHeight="1">
      <c r="A494" s="254">
        <v>481</v>
      </c>
      <c r="B494" s="35"/>
      <c r="C494" s="35"/>
      <c r="D494" s="115"/>
      <c r="E494" s="154"/>
      <c r="F494" s="114"/>
      <c r="G494" s="114"/>
      <c r="H494" s="114"/>
      <c r="I494" s="114"/>
      <c r="J494" s="18" t="str">
        <f t="shared" si="7"/>
        <v/>
      </c>
    </row>
    <row r="495" spans="1:10" ht="18" customHeight="1">
      <c r="A495" s="254">
        <v>482</v>
      </c>
      <c r="B495" s="35"/>
      <c r="C495" s="35"/>
      <c r="D495" s="115"/>
      <c r="E495" s="154"/>
      <c r="F495" s="114"/>
      <c r="G495" s="114"/>
      <c r="H495" s="114"/>
      <c r="I495" s="114"/>
      <c r="J495" s="18" t="str">
        <f t="shared" si="7"/>
        <v/>
      </c>
    </row>
    <row r="496" spans="1:10" ht="18" customHeight="1">
      <c r="A496" s="254">
        <v>483</v>
      </c>
      <c r="B496" s="35"/>
      <c r="C496" s="35"/>
      <c r="D496" s="115"/>
      <c r="E496" s="154"/>
      <c r="F496" s="114"/>
      <c r="G496" s="114"/>
      <c r="H496" s="114"/>
      <c r="I496" s="114"/>
      <c r="J496" s="18" t="str">
        <f t="shared" si="7"/>
        <v/>
      </c>
    </row>
    <row r="497" spans="1:10" ht="18" customHeight="1">
      <c r="A497" s="254">
        <v>484</v>
      </c>
      <c r="B497" s="35"/>
      <c r="C497" s="35"/>
      <c r="D497" s="115"/>
      <c r="E497" s="154"/>
      <c r="F497" s="114"/>
      <c r="G497" s="114"/>
      <c r="H497" s="114"/>
      <c r="I497" s="114"/>
      <c r="J497" s="18" t="str">
        <f t="shared" si="7"/>
        <v/>
      </c>
    </row>
    <row r="498" spans="1:10" ht="18" customHeight="1">
      <c r="A498" s="254">
        <v>485</v>
      </c>
      <c r="B498" s="35"/>
      <c r="C498" s="35"/>
      <c r="D498" s="115"/>
      <c r="E498" s="154"/>
      <c r="F498" s="114"/>
      <c r="G498" s="114"/>
      <c r="H498" s="114"/>
      <c r="I498" s="114"/>
      <c r="J498" s="18" t="str">
        <f t="shared" si="7"/>
        <v/>
      </c>
    </row>
    <row r="499" spans="1:10" ht="18" customHeight="1">
      <c r="A499" s="254">
        <v>486</v>
      </c>
      <c r="B499" s="35"/>
      <c r="C499" s="35"/>
      <c r="D499" s="115"/>
      <c r="E499" s="154"/>
      <c r="F499" s="114"/>
      <c r="G499" s="114"/>
      <c r="H499" s="114"/>
      <c r="I499" s="114"/>
      <c r="J499" s="18" t="str">
        <f t="shared" si="7"/>
        <v/>
      </c>
    </row>
    <row r="500" spans="1:10" ht="18" customHeight="1">
      <c r="A500" s="254">
        <v>487</v>
      </c>
      <c r="B500" s="35"/>
      <c r="C500" s="35"/>
      <c r="D500" s="115"/>
      <c r="E500" s="154"/>
      <c r="F500" s="114"/>
      <c r="G500" s="114"/>
      <c r="H500" s="114"/>
      <c r="I500" s="114"/>
      <c r="J500" s="18" t="str">
        <f t="shared" si="7"/>
        <v/>
      </c>
    </row>
    <row r="501" spans="1:10" ht="18" customHeight="1">
      <c r="A501" s="254">
        <v>488</v>
      </c>
      <c r="B501" s="35"/>
      <c r="C501" s="35"/>
      <c r="D501" s="115"/>
      <c r="E501" s="154"/>
      <c r="F501" s="114"/>
      <c r="G501" s="114"/>
      <c r="H501" s="114"/>
      <c r="I501" s="114"/>
      <c r="J501" s="18" t="str">
        <f t="shared" si="7"/>
        <v/>
      </c>
    </row>
    <row r="502" spans="1:10" ht="18" customHeight="1">
      <c r="A502" s="254">
        <v>489</v>
      </c>
      <c r="B502" s="35"/>
      <c r="C502" s="35"/>
      <c r="D502" s="115"/>
      <c r="E502" s="154"/>
      <c r="F502" s="114"/>
      <c r="G502" s="114"/>
      <c r="H502" s="114"/>
      <c r="I502" s="114"/>
      <c r="J502" s="18" t="str">
        <f t="shared" si="7"/>
        <v/>
      </c>
    </row>
    <row r="503" spans="1:10" ht="18" customHeight="1">
      <c r="A503" s="254">
        <v>490</v>
      </c>
      <c r="B503" s="35"/>
      <c r="C503" s="35"/>
      <c r="D503" s="115"/>
      <c r="E503" s="154"/>
      <c r="F503" s="114"/>
      <c r="G503" s="114"/>
      <c r="H503" s="114"/>
      <c r="I503" s="114"/>
      <c r="J503" s="18" t="str">
        <f t="shared" si="7"/>
        <v/>
      </c>
    </row>
    <row r="504" spans="1:10" ht="18" customHeight="1">
      <c r="A504" s="254">
        <v>491</v>
      </c>
      <c r="B504" s="35"/>
      <c r="C504" s="35"/>
      <c r="D504" s="115"/>
      <c r="E504" s="154"/>
      <c r="F504" s="114"/>
      <c r="G504" s="114"/>
      <c r="H504" s="114"/>
      <c r="I504" s="114"/>
      <c r="J504" s="18" t="str">
        <f t="shared" si="7"/>
        <v/>
      </c>
    </row>
    <row r="505" spans="1:10" ht="18" customHeight="1">
      <c r="A505" s="254">
        <v>492</v>
      </c>
      <c r="B505" s="35"/>
      <c r="C505" s="35"/>
      <c r="D505" s="115"/>
      <c r="E505" s="154"/>
      <c r="F505" s="114"/>
      <c r="G505" s="114"/>
      <c r="H505" s="114"/>
      <c r="I505" s="114"/>
      <c r="J505" s="18" t="str">
        <f t="shared" si="7"/>
        <v/>
      </c>
    </row>
    <row r="506" spans="1:10" ht="18" customHeight="1">
      <c r="A506" s="254">
        <v>493</v>
      </c>
      <c r="B506" s="35"/>
      <c r="C506" s="35"/>
      <c r="D506" s="115"/>
      <c r="E506" s="154"/>
      <c r="F506" s="114"/>
      <c r="G506" s="114"/>
      <c r="H506" s="114"/>
      <c r="I506" s="114"/>
      <c r="J506" s="18" t="str">
        <f t="shared" si="7"/>
        <v/>
      </c>
    </row>
    <row r="507" spans="1:10" ht="18" customHeight="1">
      <c r="A507" s="254">
        <v>494</v>
      </c>
      <c r="B507" s="35"/>
      <c r="C507" s="35"/>
      <c r="D507" s="115"/>
      <c r="E507" s="154"/>
      <c r="F507" s="114"/>
      <c r="G507" s="114"/>
      <c r="H507" s="114"/>
      <c r="I507" s="114"/>
      <c r="J507" s="18" t="str">
        <f t="shared" si="7"/>
        <v/>
      </c>
    </row>
    <row r="508" spans="1:10" ht="18" customHeight="1">
      <c r="A508" s="254">
        <v>495</v>
      </c>
      <c r="B508" s="35"/>
      <c r="C508" s="35"/>
      <c r="D508" s="115"/>
      <c r="E508" s="154"/>
      <c r="F508" s="114"/>
      <c r="G508" s="114"/>
      <c r="H508" s="114"/>
      <c r="I508" s="114"/>
      <c r="J508" s="18" t="str">
        <f t="shared" si="7"/>
        <v/>
      </c>
    </row>
    <row r="509" spans="1:10" ht="18" customHeight="1">
      <c r="A509" s="254">
        <v>496</v>
      </c>
      <c r="B509" s="35"/>
      <c r="C509" s="35"/>
      <c r="D509" s="115"/>
      <c r="E509" s="154"/>
      <c r="F509" s="114"/>
      <c r="G509" s="114"/>
      <c r="H509" s="114"/>
      <c r="I509" s="114"/>
      <c r="J509" s="18" t="str">
        <f t="shared" si="7"/>
        <v/>
      </c>
    </row>
    <row r="510" spans="1:10" ht="18" customHeight="1">
      <c r="A510" s="254">
        <v>497</v>
      </c>
      <c r="B510" s="35"/>
      <c r="C510" s="35"/>
      <c r="D510" s="115"/>
      <c r="E510" s="154"/>
      <c r="F510" s="114"/>
      <c r="G510" s="114"/>
      <c r="H510" s="114"/>
      <c r="I510" s="114"/>
      <c r="J510" s="18" t="str">
        <f t="shared" si="7"/>
        <v/>
      </c>
    </row>
    <row r="511" spans="1:10" ht="18" customHeight="1">
      <c r="A511" s="254">
        <v>498</v>
      </c>
      <c r="B511" s="35"/>
      <c r="C511" s="35"/>
      <c r="D511" s="115"/>
      <c r="E511" s="154"/>
      <c r="F511" s="114"/>
      <c r="G511" s="114"/>
      <c r="H511" s="114"/>
      <c r="I511" s="114"/>
      <c r="J511" s="18" t="str">
        <f t="shared" si="7"/>
        <v/>
      </c>
    </row>
    <row r="512" spans="1:10" ht="18" customHeight="1">
      <c r="A512" s="254">
        <v>499</v>
      </c>
      <c r="B512" s="35"/>
      <c r="C512" s="35"/>
      <c r="D512" s="115"/>
      <c r="E512" s="154"/>
      <c r="F512" s="114"/>
      <c r="G512" s="114"/>
      <c r="H512" s="114"/>
      <c r="I512" s="114"/>
      <c r="J512" s="18" t="str">
        <f t="shared" si="7"/>
        <v/>
      </c>
    </row>
    <row r="513" spans="1:10" ht="18" customHeight="1">
      <c r="A513" s="254">
        <v>500</v>
      </c>
      <c r="B513" s="35"/>
      <c r="C513" s="35"/>
      <c r="D513" s="115"/>
      <c r="E513" s="154"/>
      <c r="F513" s="114"/>
      <c r="G513" s="114"/>
      <c r="H513" s="114"/>
      <c r="I513" s="114"/>
      <c r="J513" s="18" t="str">
        <f t="shared" si="7"/>
        <v/>
      </c>
    </row>
    <row r="514" spans="1:10" ht="18" customHeight="1">
      <c r="A514" s="254">
        <v>501</v>
      </c>
      <c r="B514" s="35"/>
      <c r="C514" s="35"/>
      <c r="D514" s="115"/>
      <c r="E514" s="154"/>
      <c r="F514" s="114"/>
      <c r="G514" s="114"/>
      <c r="H514" s="114"/>
      <c r="I514" s="114"/>
      <c r="J514" s="18" t="str">
        <f t="shared" si="7"/>
        <v/>
      </c>
    </row>
    <row r="515" spans="1:10" ht="18" customHeight="1">
      <c r="A515" s="254">
        <v>502</v>
      </c>
      <c r="B515" s="35"/>
      <c r="C515" s="35"/>
      <c r="D515" s="115"/>
      <c r="E515" s="154"/>
      <c r="F515" s="114"/>
      <c r="G515" s="114"/>
      <c r="H515" s="114"/>
      <c r="I515" s="114"/>
      <c r="J515" s="18" t="str">
        <f t="shared" si="7"/>
        <v/>
      </c>
    </row>
    <row r="516" spans="1:10" ht="18" customHeight="1">
      <c r="A516" s="254">
        <v>503</v>
      </c>
      <c r="B516" s="35"/>
      <c r="C516" s="35"/>
      <c r="D516" s="115"/>
      <c r="E516" s="154"/>
      <c r="F516" s="114"/>
      <c r="G516" s="114"/>
      <c r="H516" s="114"/>
      <c r="I516" s="114"/>
      <c r="J516" s="18" t="str">
        <f t="shared" si="7"/>
        <v/>
      </c>
    </row>
    <row r="517" spans="1:10" ht="18" customHeight="1">
      <c r="A517" s="254">
        <v>504</v>
      </c>
      <c r="B517" s="35"/>
      <c r="C517" s="35"/>
      <c r="D517" s="115"/>
      <c r="E517" s="154"/>
      <c r="F517" s="114"/>
      <c r="G517" s="114"/>
      <c r="H517" s="114"/>
      <c r="I517" s="114"/>
      <c r="J517" s="18" t="str">
        <f t="shared" si="7"/>
        <v/>
      </c>
    </row>
    <row r="518" spans="1:10" ht="18" customHeight="1">
      <c r="A518" s="254">
        <v>505</v>
      </c>
      <c r="B518" s="35"/>
      <c r="C518" s="35"/>
      <c r="D518" s="115"/>
      <c r="E518" s="154"/>
      <c r="F518" s="114"/>
      <c r="G518" s="114"/>
      <c r="H518" s="114"/>
      <c r="I518" s="114"/>
      <c r="J518" s="18" t="str">
        <f t="shared" si="7"/>
        <v/>
      </c>
    </row>
    <row r="519" spans="1:10" ht="18" customHeight="1">
      <c r="A519" s="254">
        <v>506</v>
      </c>
      <c r="B519" s="35"/>
      <c r="C519" s="35"/>
      <c r="D519" s="115"/>
      <c r="E519" s="154"/>
      <c r="F519" s="114"/>
      <c r="G519" s="114"/>
      <c r="H519" s="114"/>
      <c r="I519" s="114"/>
      <c r="J519" s="18" t="str">
        <f t="shared" si="7"/>
        <v/>
      </c>
    </row>
    <row r="520" spans="1:10" ht="18" customHeight="1">
      <c r="A520" s="254">
        <v>507</v>
      </c>
      <c r="B520" s="35"/>
      <c r="C520" s="35"/>
      <c r="D520" s="115"/>
      <c r="E520" s="154"/>
      <c r="F520" s="114"/>
      <c r="G520" s="114"/>
      <c r="H520" s="114"/>
      <c r="I520" s="114"/>
      <c r="J520" s="18" t="str">
        <f t="shared" si="7"/>
        <v/>
      </c>
    </row>
    <row r="521" spans="1:10" ht="18" customHeight="1">
      <c r="A521" s="254">
        <v>508</v>
      </c>
      <c r="B521" s="35"/>
      <c r="C521" s="35"/>
      <c r="D521" s="115"/>
      <c r="E521" s="154"/>
      <c r="F521" s="114"/>
      <c r="G521" s="114"/>
      <c r="H521" s="114"/>
      <c r="I521" s="114"/>
      <c r="J521" s="18" t="str">
        <f t="shared" si="7"/>
        <v/>
      </c>
    </row>
    <row r="522" spans="1:10" ht="18" customHeight="1">
      <c r="A522" s="254">
        <v>509</v>
      </c>
      <c r="B522" s="35"/>
      <c r="C522" s="35"/>
      <c r="D522" s="115"/>
      <c r="E522" s="154"/>
      <c r="F522" s="114"/>
      <c r="G522" s="114"/>
      <c r="H522" s="114"/>
      <c r="I522" s="114"/>
      <c r="J522" s="18" t="str">
        <f t="shared" si="7"/>
        <v/>
      </c>
    </row>
    <row r="523" spans="1:10" ht="18" customHeight="1">
      <c r="A523" s="254">
        <v>510</v>
      </c>
      <c r="B523" s="35"/>
      <c r="C523" s="35"/>
      <c r="D523" s="115"/>
      <c r="E523" s="154"/>
      <c r="F523" s="114"/>
      <c r="G523" s="114"/>
      <c r="H523" s="114"/>
      <c r="I523" s="114"/>
      <c r="J523" s="18" t="str">
        <f t="shared" si="7"/>
        <v/>
      </c>
    </row>
    <row r="524" spans="1:10" ht="18" customHeight="1">
      <c r="A524" s="254">
        <v>511</v>
      </c>
      <c r="B524" s="35"/>
      <c r="C524" s="35"/>
      <c r="D524" s="115"/>
      <c r="E524" s="154"/>
      <c r="F524" s="114"/>
      <c r="G524" s="114"/>
      <c r="H524" s="114"/>
      <c r="I524" s="114"/>
      <c r="J524" s="18" t="str">
        <f t="shared" si="7"/>
        <v/>
      </c>
    </row>
    <row r="525" spans="1:10" ht="18" customHeight="1">
      <c r="A525" s="254">
        <v>512</v>
      </c>
      <c r="B525" s="35"/>
      <c r="C525" s="35"/>
      <c r="D525" s="115"/>
      <c r="E525" s="154"/>
      <c r="F525" s="114"/>
      <c r="G525" s="114"/>
      <c r="H525" s="114"/>
      <c r="I525" s="114"/>
      <c r="J525" s="18" t="str">
        <f t="shared" si="7"/>
        <v/>
      </c>
    </row>
    <row r="526" spans="1:10" ht="18" customHeight="1">
      <c r="A526" s="254">
        <v>513</v>
      </c>
      <c r="B526" s="35"/>
      <c r="C526" s="35"/>
      <c r="D526" s="115"/>
      <c r="E526" s="154"/>
      <c r="F526" s="114"/>
      <c r="G526" s="114"/>
      <c r="H526" s="114"/>
      <c r="I526" s="114"/>
      <c r="J526" s="18" t="str">
        <f t="shared" si="7"/>
        <v/>
      </c>
    </row>
    <row r="527" spans="1:10" ht="18" customHeight="1">
      <c r="A527" s="254">
        <v>514</v>
      </c>
      <c r="B527" s="35"/>
      <c r="C527" s="35"/>
      <c r="D527" s="115"/>
      <c r="E527" s="154"/>
      <c r="F527" s="114"/>
      <c r="G527" s="114"/>
      <c r="H527" s="114"/>
      <c r="I527" s="114"/>
      <c r="J527" s="18" t="str">
        <f t="shared" ref="J527:J590" si="8">IF(A527&lt;=42,A527,IF(COUNTA(B527:I527)&gt;0,ROW(J527)-13,""))</f>
        <v/>
      </c>
    </row>
    <row r="528" spans="1:10" ht="18" customHeight="1">
      <c r="A528" s="254">
        <v>515</v>
      </c>
      <c r="B528" s="35"/>
      <c r="C528" s="35"/>
      <c r="D528" s="115"/>
      <c r="E528" s="154"/>
      <c r="F528" s="114"/>
      <c r="G528" s="114"/>
      <c r="H528" s="114"/>
      <c r="I528" s="114"/>
      <c r="J528" s="18" t="str">
        <f t="shared" si="8"/>
        <v/>
      </c>
    </row>
    <row r="529" spans="1:10" ht="18" customHeight="1">
      <c r="A529" s="254">
        <v>516</v>
      </c>
      <c r="B529" s="35"/>
      <c r="C529" s="35"/>
      <c r="D529" s="115"/>
      <c r="E529" s="154"/>
      <c r="F529" s="114"/>
      <c r="G529" s="114"/>
      <c r="H529" s="114"/>
      <c r="I529" s="114"/>
      <c r="J529" s="18" t="str">
        <f t="shared" si="8"/>
        <v/>
      </c>
    </row>
    <row r="530" spans="1:10" ht="18" customHeight="1">
      <c r="A530" s="254">
        <v>517</v>
      </c>
      <c r="B530" s="35"/>
      <c r="C530" s="35"/>
      <c r="D530" s="115"/>
      <c r="E530" s="154"/>
      <c r="F530" s="114"/>
      <c r="G530" s="114"/>
      <c r="H530" s="114"/>
      <c r="I530" s="114"/>
      <c r="J530" s="18" t="str">
        <f t="shared" si="8"/>
        <v/>
      </c>
    </row>
    <row r="531" spans="1:10" ht="18" customHeight="1">
      <c r="A531" s="254">
        <v>518</v>
      </c>
      <c r="B531" s="35"/>
      <c r="C531" s="35"/>
      <c r="D531" s="115"/>
      <c r="E531" s="154"/>
      <c r="F531" s="114"/>
      <c r="G531" s="114"/>
      <c r="H531" s="114"/>
      <c r="I531" s="114"/>
      <c r="J531" s="18" t="str">
        <f t="shared" si="8"/>
        <v/>
      </c>
    </row>
    <row r="532" spans="1:10" ht="18" customHeight="1">
      <c r="A532" s="254">
        <v>519</v>
      </c>
      <c r="B532" s="35"/>
      <c r="C532" s="35"/>
      <c r="D532" s="115"/>
      <c r="E532" s="154"/>
      <c r="F532" s="114"/>
      <c r="G532" s="114"/>
      <c r="H532" s="114"/>
      <c r="I532" s="114"/>
      <c r="J532" s="18" t="str">
        <f t="shared" si="8"/>
        <v/>
      </c>
    </row>
    <row r="533" spans="1:10" ht="18" customHeight="1">
      <c r="A533" s="254">
        <v>520</v>
      </c>
      <c r="B533" s="35"/>
      <c r="C533" s="35"/>
      <c r="D533" s="115"/>
      <c r="E533" s="154"/>
      <c r="F533" s="114"/>
      <c r="G533" s="114"/>
      <c r="H533" s="114"/>
      <c r="I533" s="114"/>
      <c r="J533" s="18" t="str">
        <f t="shared" si="8"/>
        <v/>
      </c>
    </row>
    <row r="534" spans="1:10" ht="18" customHeight="1">
      <c r="A534" s="254">
        <v>521</v>
      </c>
      <c r="B534" s="35"/>
      <c r="C534" s="35"/>
      <c r="D534" s="115"/>
      <c r="E534" s="154"/>
      <c r="F534" s="114"/>
      <c r="G534" s="114"/>
      <c r="H534" s="114"/>
      <c r="I534" s="114"/>
      <c r="J534" s="18" t="str">
        <f t="shared" si="8"/>
        <v/>
      </c>
    </row>
    <row r="535" spans="1:10" ht="18" customHeight="1">
      <c r="A535" s="254">
        <v>522</v>
      </c>
      <c r="B535" s="35"/>
      <c r="C535" s="35"/>
      <c r="D535" s="115"/>
      <c r="E535" s="154"/>
      <c r="F535" s="114"/>
      <c r="G535" s="114"/>
      <c r="H535" s="114"/>
      <c r="I535" s="114"/>
      <c r="J535" s="18" t="str">
        <f t="shared" si="8"/>
        <v/>
      </c>
    </row>
    <row r="536" spans="1:10" ht="18" customHeight="1">
      <c r="A536" s="254">
        <v>523</v>
      </c>
      <c r="B536" s="35"/>
      <c r="C536" s="35"/>
      <c r="D536" s="115"/>
      <c r="E536" s="154"/>
      <c r="F536" s="114"/>
      <c r="G536" s="114"/>
      <c r="H536" s="114"/>
      <c r="I536" s="114"/>
      <c r="J536" s="18" t="str">
        <f t="shared" si="8"/>
        <v/>
      </c>
    </row>
    <row r="537" spans="1:10" ht="18" customHeight="1">
      <c r="A537" s="254">
        <v>524</v>
      </c>
      <c r="B537" s="35"/>
      <c r="C537" s="35"/>
      <c r="D537" s="115"/>
      <c r="E537" s="154"/>
      <c r="F537" s="114"/>
      <c r="G537" s="114"/>
      <c r="H537" s="114"/>
      <c r="I537" s="114"/>
      <c r="J537" s="18" t="str">
        <f t="shared" si="8"/>
        <v/>
      </c>
    </row>
    <row r="538" spans="1:10" ht="18" customHeight="1">
      <c r="A538" s="254">
        <v>525</v>
      </c>
      <c r="B538" s="35"/>
      <c r="C538" s="35"/>
      <c r="D538" s="115"/>
      <c r="E538" s="154"/>
      <c r="F538" s="114"/>
      <c r="G538" s="114"/>
      <c r="H538" s="114"/>
      <c r="I538" s="114"/>
      <c r="J538" s="18" t="str">
        <f t="shared" si="8"/>
        <v/>
      </c>
    </row>
    <row r="539" spans="1:10" ht="18" customHeight="1">
      <c r="A539" s="254">
        <v>526</v>
      </c>
      <c r="B539" s="35"/>
      <c r="C539" s="35"/>
      <c r="D539" s="115"/>
      <c r="E539" s="154"/>
      <c r="F539" s="114"/>
      <c r="G539" s="114"/>
      <c r="H539" s="114"/>
      <c r="I539" s="114"/>
      <c r="J539" s="18" t="str">
        <f t="shared" si="8"/>
        <v/>
      </c>
    </row>
    <row r="540" spans="1:10" ht="18" customHeight="1">
      <c r="A540" s="254">
        <v>527</v>
      </c>
      <c r="B540" s="35"/>
      <c r="C540" s="35"/>
      <c r="D540" s="115"/>
      <c r="E540" s="154"/>
      <c r="F540" s="114"/>
      <c r="G540" s="114"/>
      <c r="H540" s="114"/>
      <c r="I540" s="114"/>
      <c r="J540" s="18" t="str">
        <f t="shared" si="8"/>
        <v/>
      </c>
    </row>
    <row r="541" spans="1:10" ht="18" customHeight="1">
      <c r="A541" s="254">
        <v>528</v>
      </c>
      <c r="B541" s="35"/>
      <c r="C541" s="35"/>
      <c r="D541" s="115"/>
      <c r="E541" s="154"/>
      <c r="F541" s="114"/>
      <c r="G541" s="114"/>
      <c r="H541" s="114"/>
      <c r="I541" s="114"/>
      <c r="J541" s="18" t="str">
        <f t="shared" si="8"/>
        <v/>
      </c>
    </row>
    <row r="542" spans="1:10" ht="18" customHeight="1">
      <c r="A542" s="254">
        <v>529</v>
      </c>
      <c r="B542" s="35"/>
      <c r="C542" s="35"/>
      <c r="D542" s="115"/>
      <c r="E542" s="154"/>
      <c r="F542" s="114"/>
      <c r="G542" s="114"/>
      <c r="H542" s="114"/>
      <c r="I542" s="114"/>
      <c r="J542" s="18" t="str">
        <f t="shared" si="8"/>
        <v/>
      </c>
    </row>
    <row r="543" spans="1:10" ht="18" customHeight="1">
      <c r="A543" s="254">
        <v>530</v>
      </c>
      <c r="B543" s="35"/>
      <c r="C543" s="35"/>
      <c r="D543" s="115"/>
      <c r="E543" s="154"/>
      <c r="F543" s="114"/>
      <c r="G543" s="114"/>
      <c r="H543" s="114"/>
      <c r="I543" s="114"/>
      <c r="J543" s="18" t="str">
        <f t="shared" si="8"/>
        <v/>
      </c>
    </row>
    <row r="544" spans="1:10" ht="18" customHeight="1">
      <c r="A544" s="254">
        <v>531</v>
      </c>
      <c r="B544" s="35"/>
      <c r="C544" s="35"/>
      <c r="D544" s="115"/>
      <c r="E544" s="154"/>
      <c r="F544" s="114"/>
      <c r="G544" s="114"/>
      <c r="H544" s="114"/>
      <c r="I544" s="114"/>
      <c r="J544" s="18" t="str">
        <f t="shared" si="8"/>
        <v/>
      </c>
    </row>
    <row r="545" spans="1:10" ht="18" customHeight="1">
      <c r="A545" s="254">
        <v>532</v>
      </c>
      <c r="B545" s="35"/>
      <c r="C545" s="35"/>
      <c r="D545" s="115"/>
      <c r="E545" s="154"/>
      <c r="F545" s="114"/>
      <c r="G545" s="114"/>
      <c r="H545" s="114"/>
      <c r="I545" s="114"/>
      <c r="J545" s="18" t="str">
        <f t="shared" si="8"/>
        <v/>
      </c>
    </row>
    <row r="546" spans="1:10" ht="18" customHeight="1">
      <c r="A546" s="254">
        <v>533</v>
      </c>
      <c r="B546" s="35"/>
      <c r="C546" s="35"/>
      <c r="D546" s="115"/>
      <c r="E546" s="154"/>
      <c r="F546" s="114"/>
      <c r="G546" s="114"/>
      <c r="H546" s="114"/>
      <c r="I546" s="114"/>
      <c r="J546" s="18" t="str">
        <f t="shared" si="8"/>
        <v/>
      </c>
    </row>
    <row r="547" spans="1:10" ht="18" customHeight="1">
      <c r="A547" s="254">
        <v>534</v>
      </c>
      <c r="B547" s="35"/>
      <c r="C547" s="35"/>
      <c r="D547" s="115"/>
      <c r="E547" s="154"/>
      <c r="F547" s="114"/>
      <c r="G547" s="114"/>
      <c r="H547" s="114"/>
      <c r="I547" s="114"/>
      <c r="J547" s="18" t="str">
        <f t="shared" si="8"/>
        <v/>
      </c>
    </row>
    <row r="548" spans="1:10" ht="18" customHeight="1">
      <c r="A548" s="254">
        <v>535</v>
      </c>
      <c r="B548" s="35"/>
      <c r="C548" s="35"/>
      <c r="D548" s="115"/>
      <c r="E548" s="154"/>
      <c r="F548" s="114"/>
      <c r="G548" s="114"/>
      <c r="H548" s="114"/>
      <c r="I548" s="114"/>
      <c r="J548" s="18" t="str">
        <f t="shared" si="8"/>
        <v/>
      </c>
    </row>
    <row r="549" spans="1:10" ht="18" customHeight="1">
      <c r="A549" s="254">
        <v>536</v>
      </c>
      <c r="B549" s="35"/>
      <c r="C549" s="35"/>
      <c r="D549" s="115"/>
      <c r="E549" s="154"/>
      <c r="F549" s="114"/>
      <c r="G549" s="114"/>
      <c r="H549" s="114"/>
      <c r="I549" s="114"/>
      <c r="J549" s="18" t="str">
        <f t="shared" si="8"/>
        <v/>
      </c>
    </row>
    <row r="550" spans="1:10" ht="18" customHeight="1">
      <c r="A550" s="254">
        <v>537</v>
      </c>
      <c r="B550" s="35"/>
      <c r="C550" s="35"/>
      <c r="D550" s="115"/>
      <c r="E550" s="154"/>
      <c r="F550" s="114"/>
      <c r="G550" s="114"/>
      <c r="H550" s="114"/>
      <c r="I550" s="114"/>
      <c r="J550" s="18" t="str">
        <f t="shared" si="8"/>
        <v/>
      </c>
    </row>
    <row r="551" spans="1:10" ht="18" customHeight="1">
      <c r="A551" s="254">
        <v>538</v>
      </c>
      <c r="B551" s="35"/>
      <c r="C551" s="35"/>
      <c r="D551" s="115"/>
      <c r="E551" s="154"/>
      <c r="F551" s="114"/>
      <c r="G551" s="114"/>
      <c r="H551" s="114"/>
      <c r="I551" s="114"/>
      <c r="J551" s="18" t="str">
        <f t="shared" si="8"/>
        <v/>
      </c>
    </row>
    <row r="552" spans="1:10" ht="18" customHeight="1">
      <c r="A552" s="254">
        <v>539</v>
      </c>
      <c r="B552" s="35"/>
      <c r="C552" s="35"/>
      <c r="D552" s="115"/>
      <c r="E552" s="154"/>
      <c r="F552" s="114"/>
      <c r="G552" s="114"/>
      <c r="H552" s="114"/>
      <c r="I552" s="114"/>
      <c r="J552" s="18" t="str">
        <f t="shared" si="8"/>
        <v/>
      </c>
    </row>
    <row r="553" spans="1:10" ht="18" customHeight="1">
      <c r="A553" s="254">
        <v>540</v>
      </c>
      <c r="B553" s="35"/>
      <c r="C553" s="35"/>
      <c r="D553" s="115"/>
      <c r="E553" s="154"/>
      <c r="F553" s="114"/>
      <c r="G553" s="114"/>
      <c r="H553" s="114"/>
      <c r="I553" s="114"/>
      <c r="J553" s="18" t="str">
        <f t="shared" si="8"/>
        <v/>
      </c>
    </row>
    <row r="554" spans="1:10" ht="18" customHeight="1">
      <c r="A554" s="254">
        <v>541</v>
      </c>
      <c r="B554" s="35"/>
      <c r="C554" s="35"/>
      <c r="D554" s="115"/>
      <c r="E554" s="154"/>
      <c r="F554" s="114"/>
      <c r="G554" s="114"/>
      <c r="H554" s="114"/>
      <c r="I554" s="114"/>
      <c r="J554" s="18" t="str">
        <f t="shared" si="8"/>
        <v/>
      </c>
    </row>
    <row r="555" spans="1:10" ht="18" customHeight="1">
      <c r="A555" s="254">
        <v>542</v>
      </c>
      <c r="B555" s="35"/>
      <c r="C555" s="35"/>
      <c r="D555" s="115"/>
      <c r="E555" s="154"/>
      <c r="F555" s="114"/>
      <c r="G555" s="114"/>
      <c r="H555" s="114"/>
      <c r="I555" s="114"/>
      <c r="J555" s="18" t="str">
        <f t="shared" si="8"/>
        <v/>
      </c>
    </row>
    <row r="556" spans="1:10" ht="18" customHeight="1">
      <c r="A556" s="254">
        <v>543</v>
      </c>
      <c r="B556" s="35"/>
      <c r="C556" s="35"/>
      <c r="D556" s="115"/>
      <c r="E556" s="154"/>
      <c r="F556" s="114"/>
      <c r="G556" s="114"/>
      <c r="H556" s="114"/>
      <c r="I556" s="114"/>
      <c r="J556" s="18" t="str">
        <f t="shared" si="8"/>
        <v/>
      </c>
    </row>
    <row r="557" spans="1:10" ht="18" customHeight="1">
      <c r="A557" s="254">
        <v>544</v>
      </c>
      <c r="B557" s="35"/>
      <c r="C557" s="35"/>
      <c r="D557" s="115"/>
      <c r="E557" s="154"/>
      <c r="F557" s="114"/>
      <c r="G557" s="114"/>
      <c r="H557" s="114"/>
      <c r="I557" s="114"/>
      <c r="J557" s="18" t="str">
        <f t="shared" si="8"/>
        <v/>
      </c>
    </row>
    <row r="558" spans="1:10" ht="18" customHeight="1">
      <c r="A558" s="254">
        <v>545</v>
      </c>
      <c r="B558" s="35"/>
      <c r="C558" s="35"/>
      <c r="D558" s="115"/>
      <c r="E558" s="154"/>
      <c r="F558" s="114"/>
      <c r="G558" s="114"/>
      <c r="H558" s="114"/>
      <c r="I558" s="114"/>
      <c r="J558" s="18" t="str">
        <f t="shared" si="8"/>
        <v/>
      </c>
    </row>
    <row r="559" spans="1:10" ht="18" customHeight="1">
      <c r="A559" s="254">
        <v>546</v>
      </c>
      <c r="B559" s="35"/>
      <c r="C559" s="35"/>
      <c r="D559" s="115"/>
      <c r="E559" s="154"/>
      <c r="F559" s="114"/>
      <c r="G559" s="114"/>
      <c r="H559" s="114"/>
      <c r="I559" s="114"/>
      <c r="J559" s="18" t="str">
        <f t="shared" si="8"/>
        <v/>
      </c>
    </row>
    <row r="560" spans="1:10" ht="18" customHeight="1">
      <c r="A560" s="254">
        <v>547</v>
      </c>
      <c r="B560" s="35"/>
      <c r="C560" s="35"/>
      <c r="D560" s="115"/>
      <c r="E560" s="154"/>
      <c r="F560" s="114"/>
      <c r="G560" s="114"/>
      <c r="H560" s="114"/>
      <c r="I560" s="114"/>
      <c r="J560" s="18" t="str">
        <f t="shared" si="8"/>
        <v/>
      </c>
    </row>
    <row r="561" spans="1:10" ht="18" customHeight="1">
      <c r="A561" s="254">
        <v>548</v>
      </c>
      <c r="B561" s="35"/>
      <c r="C561" s="35"/>
      <c r="D561" s="115"/>
      <c r="E561" s="154"/>
      <c r="F561" s="114"/>
      <c r="G561" s="114"/>
      <c r="H561" s="114"/>
      <c r="I561" s="114"/>
      <c r="J561" s="18" t="str">
        <f t="shared" si="8"/>
        <v/>
      </c>
    </row>
    <row r="562" spans="1:10" ht="18" customHeight="1">
      <c r="A562" s="254">
        <v>549</v>
      </c>
      <c r="B562" s="35"/>
      <c r="C562" s="35"/>
      <c r="D562" s="115"/>
      <c r="E562" s="154"/>
      <c r="F562" s="114"/>
      <c r="G562" s="114"/>
      <c r="H562" s="114"/>
      <c r="I562" s="114"/>
      <c r="J562" s="18" t="str">
        <f t="shared" si="8"/>
        <v/>
      </c>
    </row>
    <row r="563" spans="1:10" ht="18" customHeight="1">
      <c r="A563" s="254">
        <v>550</v>
      </c>
      <c r="B563" s="35"/>
      <c r="C563" s="35"/>
      <c r="D563" s="115"/>
      <c r="E563" s="154"/>
      <c r="F563" s="114"/>
      <c r="G563" s="114"/>
      <c r="H563" s="114"/>
      <c r="I563" s="114"/>
      <c r="J563" s="18" t="str">
        <f t="shared" si="8"/>
        <v/>
      </c>
    </row>
    <row r="564" spans="1:10" ht="18" customHeight="1">
      <c r="A564" s="254">
        <v>551</v>
      </c>
      <c r="B564" s="35"/>
      <c r="C564" s="35"/>
      <c r="D564" s="115"/>
      <c r="E564" s="154"/>
      <c r="F564" s="114"/>
      <c r="G564" s="114"/>
      <c r="H564" s="114"/>
      <c r="I564" s="114"/>
      <c r="J564" s="18" t="str">
        <f t="shared" si="8"/>
        <v/>
      </c>
    </row>
    <row r="565" spans="1:10" ht="18" customHeight="1">
      <c r="A565" s="254">
        <v>552</v>
      </c>
      <c r="B565" s="35"/>
      <c r="C565" s="35"/>
      <c r="D565" s="115"/>
      <c r="E565" s="154"/>
      <c r="F565" s="114"/>
      <c r="G565" s="114"/>
      <c r="H565" s="114"/>
      <c r="I565" s="114"/>
      <c r="J565" s="18" t="str">
        <f t="shared" si="8"/>
        <v/>
      </c>
    </row>
    <row r="566" spans="1:10" ht="18" customHeight="1">
      <c r="A566" s="254">
        <v>553</v>
      </c>
      <c r="B566" s="35"/>
      <c r="C566" s="35"/>
      <c r="D566" s="115"/>
      <c r="E566" s="154"/>
      <c r="F566" s="114"/>
      <c r="G566" s="114"/>
      <c r="H566" s="114"/>
      <c r="I566" s="114"/>
      <c r="J566" s="18" t="str">
        <f t="shared" si="8"/>
        <v/>
      </c>
    </row>
    <row r="567" spans="1:10" ht="18" customHeight="1">
      <c r="A567" s="254">
        <v>554</v>
      </c>
      <c r="B567" s="35"/>
      <c r="C567" s="35"/>
      <c r="D567" s="115"/>
      <c r="E567" s="154"/>
      <c r="F567" s="114"/>
      <c r="G567" s="114"/>
      <c r="H567" s="114"/>
      <c r="I567" s="114"/>
      <c r="J567" s="18" t="str">
        <f t="shared" si="8"/>
        <v/>
      </c>
    </row>
    <row r="568" spans="1:10" ht="18" customHeight="1">
      <c r="A568" s="254">
        <v>555</v>
      </c>
      <c r="B568" s="35"/>
      <c r="C568" s="35"/>
      <c r="D568" s="115"/>
      <c r="E568" s="154"/>
      <c r="F568" s="114"/>
      <c r="G568" s="114"/>
      <c r="H568" s="114"/>
      <c r="I568" s="114"/>
      <c r="J568" s="18" t="str">
        <f t="shared" si="8"/>
        <v/>
      </c>
    </row>
    <row r="569" spans="1:10" ht="18" customHeight="1">
      <c r="A569" s="254">
        <v>556</v>
      </c>
      <c r="B569" s="35"/>
      <c r="C569" s="35"/>
      <c r="D569" s="115"/>
      <c r="E569" s="154"/>
      <c r="F569" s="114"/>
      <c r="G569" s="114"/>
      <c r="H569" s="114"/>
      <c r="I569" s="114"/>
      <c r="J569" s="18" t="str">
        <f t="shared" si="8"/>
        <v/>
      </c>
    </row>
    <row r="570" spans="1:10" ht="18" customHeight="1">
      <c r="A570" s="254">
        <v>557</v>
      </c>
      <c r="B570" s="35"/>
      <c r="C570" s="35"/>
      <c r="D570" s="115"/>
      <c r="E570" s="154"/>
      <c r="F570" s="114"/>
      <c r="G570" s="114"/>
      <c r="H570" s="114"/>
      <c r="I570" s="114"/>
      <c r="J570" s="18" t="str">
        <f t="shared" si="8"/>
        <v/>
      </c>
    </row>
    <row r="571" spans="1:10" ht="18" customHeight="1">
      <c r="A571" s="254">
        <v>558</v>
      </c>
      <c r="B571" s="35"/>
      <c r="C571" s="35"/>
      <c r="D571" s="115"/>
      <c r="E571" s="154"/>
      <c r="F571" s="114"/>
      <c r="G571" s="114"/>
      <c r="H571" s="114"/>
      <c r="I571" s="114"/>
      <c r="J571" s="18" t="str">
        <f t="shared" si="8"/>
        <v/>
      </c>
    </row>
    <row r="572" spans="1:10" ht="18" customHeight="1">
      <c r="A572" s="254">
        <v>559</v>
      </c>
      <c r="B572" s="35"/>
      <c r="C572" s="35"/>
      <c r="D572" s="115"/>
      <c r="E572" s="154"/>
      <c r="F572" s="114"/>
      <c r="G572" s="114"/>
      <c r="H572" s="114"/>
      <c r="I572" s="114"/>
      <c r="J572" s="18" t="str">
        <f t="shared" si="8"/>
        <v/>
      </c>
    </row>
    <row r="573" spans="1:10" ht="18" customHeight="1">
      <c r="A573" s="254">
        <v>560</v>
      </c>
      <c r="B573" s="35"/>
      <c r="C573" s="35"/>
      <c r="D573" s="115"/>
      <c r="E573" s="154"/>
      <c r="F573" s="114"/>
      <c r="G573" s="114"/>
      <c r="H573" s="114"/>
      <c r="I573" s="114"/>
      <c r="J573" s="18" t="str">
        <f t="shared" si="8"/>
        <v/>
      </c>
    </row>
    <row r="574" spans="1:10" ht="18" customHeight="1">
      <c r="A574" s="254">
        <v>561</v>
      </c>
      <c r="B574" s="35"/>
      <c r="C574" s="35"/>
      <c r="D574" s="115"/>
      <c r="E574" s="154"/>
      <c r="F574" s="114"/>
      <c r="G574" s="114"/>
      <c r="H574" s="114"/>
      <c r="I574" s="114"/>
      <c r="J574" s="18" t="str">
        <f t="shared" si="8"/>
        <v/>
      </c>
    </row>
    <row r="575" spans="1:10" ht="18" customHeight="1">
      <c r="A575" s="254">
        <v>562</v>
      </c>
      <c r="B575" s="35"/>
      <c r="C575" s="35"/>
      <c r="D575" s="115"/>
      <c r="E575" s="154"/>
      <c r="F575" s="114"/>
      <c r="G575" s="114"/>
      <c r="H575" s="114"/>
      <c r="I575" s="114"/>
      <c r="J575" s="18" t="str">
        <f t="shared" si="8"/>
        <v/>
      </c>
    </row>
    <row r="576" spans="1:10" ht="18" customHeight="1">
      <c r="A576" s="254">
        <v>563</v>
      </c>
      <c r="B576" s="35"/>
      <c r="C576" s="35"/>
      <c r="D576" s="115"/>
      <c r="E576" s="154"/>
      <c r="F576" s="114"/>
      <c r="G576" s="114"/>
      <c r="H576" s="114"/>
      <c r="I576" s="114"/>
      <c r="J576" s="18" t="str">
        <f t="shared" si="8"/>
        <v/>
      </c>
    </row>
    <row r="577" spans="1:10" ht="18" customHeight="1">
      <c r="A577" s="254">
        <v>564</v>
      </c>
      <c r="B577" s="35"/>
      <c r="C577" s="35"/>
      <c r="D577" s="115"/>
      <c r="E577" s="154"/>
      <c r="F577" s="114"/>
      <c r="G577" s="114"/>
      <c r="H577" s="114"/>
      <c r="I577" s="114"/>
      <c r="J577" s="18" t="str">
        <f t="shared" si="8"/>
        <v/>
      </c>
    </row>
    <row r="578" spans="1:10" ht="18" customHeight="1">
      <c r="A578" s="254">
        <v>565</v>
      </c>
      <c r="B578" s="35"/>
      <c r="C578" s="35"/>
      <c r="D578" s="115"/>
      <c r="E578" s="154"/>
      <c r="F578" s="114"/>
      <c r="G578" s="114"/>
      <c r="H578" s="114"/>
      <c r="I578" s="114"/>
      <c r="J578" s="18" t="str">
        <f t="shared" si="8"/>
        <v/>
      </c>
    </row>
    <row r="579" spans="1:10" ht="18" customHeight="1">
      <c r="A579" s="254">
        <v>566</v>
      </c>
      <c r="B579" s="35"/>
      <c r="C579" s="35"/>
      <c r="D579" s="115"/>
      <c r="E579" s="154"/>
      <c r="F579" s="114"/>
      <c r="G579" s="114"/>
      <c r="H579" s="114"/>
      <c r="I579" s="114"/>
      <c r="J579" s="18" t="str">
        <f t="shared" si="8"/>
        <v/>
      </c>
    </row>
    <row r="580" spans="1:10" ht="18" customHeight="1">
      <c r="A580" s="254">
        <v>567</v>
      </c>
      <c r="B580" s="35"/>
      <c r="C580" s="35"/>
      <c r="D580" s="115"/>
      <c r="E580" s="154"/>
      <c r="F580" s="114"/>
      <c r="G580" s="114"/>
      <c r="H580" s="114"/>
      <c r="I580" s="114"/>
      <c r="J580" s="18" t="str">
        <f t="shared" si="8"/>
        <v/>
      </c>
    </row>
    <row r="581" spans="1:10" ht="18" customHeight="1">
      <c r="A581" s="254">
        <v>568</v>
      </c>
      <c r="B581" s="35"/>
      <c r="C581" s="35"/>
      <c r="D581" s="115"/>
      <c r="E581" s="154"/>
      <c r="F581" s="114"/>
      <c r="G581" s="114"/>
      <c r="H581" s="114"/>
      <c r="I581" s="114"/>
      <c r="J581" s="18" t="str">
        <f t="shared" si="8"/>
        <v/>
      </c>
    </row>
    <row r="582" spans="1:10" ht="18" customHeight="1">
      <c r="A582" s="254">
        <v>569</v>
      </c>
      <c r="B582" s="35"/>
      <c r="C582" s="35"/>
      <c r="D582" s="115"/>
      <c r="E582" s="154"/>
      <c r="F582" s="114"/>
      <c r="G582" s="114"/>
      <c r="H582" s="114"/>
      <c r="I582" s="114"/>
      <c r="J582" s="18" t="str">
        <f t="shared" si="8"/>
        <v/>
      </c>
    </row>
    <row r="583" spans="1:10" ht="18" customHeight="1">
      <c r="A583" s="254">
        <v>570</v>
      </c>
      <c r="B583" s="35"/>
      <c r="C583" s="35"/>
      <c r="D583" s="115"/>
      <c r="E583" s="154"/>
      <c r="F583" s="114"/>
      <c r="G583" s="114"/>
      <c r="H583" s="114"/>
      <c r="I583" s="114"/>
      <c r="J583" s="18" t="str">
        <f t="shared" si="8"/>
        <v/>
      </c>
    </row>
    <row r="584" spans="1:10" ht="18" customHeight="1">
      <c r="A584" s="254">
        <v>571</v>
      </c>
      <c r="B584" s="35"/>
      <c r="C584" s="35"/>
      <c r="D584" s="115"/>
      <c r="E584" s="154"/>
      <c r="F584" s="114"/>
      <c r="G584" s="114"/>
      <c r="H584" s="114"/>
      <c r="I584" s="114"/>
      <c r="J584" s="18" t="str">
        <f t="shared" si="8"/>
        <v/>
      </c>
    </row>
    <row r="585" spans="1:10" ht="18" customHeight="1">
      <c r="A585" s="254">
        <v>572</v>
      </c>
      <c r="B585" s="35"/>
      <c r="C585" s="35"/>
      <c r="D585" s="115"/>
      <c r="E585" s="154"/>
      <c r="F585" s="114"/>
      <c r="G585" s="114"/>
      <c r="H585" s="114"/>
      <c r="I585" s="114"/>
      <c r="J585" s="18" t="str">
        <f t="shared" si="8"/>
        <v/>
      </c>
    </row>
    <row r="586" spans="1:10" ht="18" customHeight="1">
      <c r="A586" s="254">
        <v>573</v>
      </c>
      <c r="B586" s="35"/>
      <c r="C586" s="35"/>
      <c r="D586" s="115"/>
      <c r="E586" s="154"/>
      <c r="F586" s="114"/>
      <c r="G586" s="114"/>
      <c r="H586" s="114"/>
      <c r="I586" s="114"/>
      <c r="J586" s="18" t="str">
        <f t="shared" si="8"/>
        <v/>
      </c>
    </row>
    <row r="587" spans="1:10" ht="18" customHeight="1">
      <c r="A587" s="254">
        <v>574</v>
      </c>
      <c r="B587" s="35"/>
      <c r="C587" s="35"/>
      <c r="D587" s="115"/>
      <c r="E587" s="154"/>
      <c r="F587" s="114"/>
      <c r="G587" s="114"/>
      <c r="H587" s="114"/>
      <c r="I587" s="114"/>
      <c r="J587" s="18" t="str">
        <f t="shared" si="8"/>
        <v/>
      </c>
    </row>
    <row r="588" spans="1:10" ht="18" customHeight="1">
      <c r="A588" s="254">
        <v>575</v>
      </c>
      <c r="B588" s="35"/>
      <c r="C588" s="35"/>
      <c r="D588" s="115"/>
      <c r="E588" s="154"/>
      <c r="F588" s="114"/>
      <c r="G588" s="114"/>
      <c r="H588" s="114"/>
      <c r="I588" s="114"/>
      <c r="J588" s="18" t="str">
        <f t="shared" si="8"/>
        <v/>
      </c>
    </row>
    <row r="589" spans="1:10" ht="18" customHeight="1">
      <c r="A589" s="254">
        <v>576</v>
      </c>
      <c r="B589" s="35"/>
      <c r="C589" s="35"/>
      <c r="D589" s="115"/>
      <c r="E589" s="154"/>
      <c r="F589" s="114"/>
      <c r="G589" s="114"/>
      <c r="H589" s="114"/>
      <c r="I589" s="114"/>
      <c r="J589" s="18" t="str">
        <f t="shared" si="8"/>
        <v/>
      </c>
    </row>
    <row r="590" spans="1:10" ht="18" customHeight="1">
      <c r="A590" s="254">
        <v>577</v>
      </c>
      <c r="B590" s="35"/>
      <c r="C590" s="35"/>
      <c r="D590" s="115"/>
      <c r="E590" s="154"/>
      <c r="F590" s="114"/>
      <c r="G590" s="114"/>
      <c r="H590" s="114"/>
      <c r="I590" s="114"/>
      <c r="J590" s="18" t="str">
        <f t="shared" si="8"/>
        <v/>
      </c>
    </row>
    <row r="591" spans="1:10" ht="18" customHeight="1">
      <c r="A591" s="254">
        <v>578</v>
      </c>
      <c r="B591" s="35"/>
      <c r="C591" s="35"/>
      <c r="D591" s="115"/>
      <c r="E591" s="154"/>
      <c r="F591" s="114"/>
      <c r="G591" s="114"/>
      <c r="H591" s="114"/>
      <c r="I591" s="114"/>
      <c r="J591" s="18" t="str">
        <f t="shared" ref="J591:J624" si="9">IF(A591&lt;=42,A591,IF(COUNTA(B591:I591)&gt;0,ROW(J591)-13,""))</f>
        <v/>
      </c>
    </row>
    <row r="592" spans="1:10" ht="18" customHeight="1">
      <c r="A592" s="254">
        <v>579</v>
      </c>
      <c r="B592" s="35"/>
      <c r="C592" s="35"/>
      <c r="D592" s="115"/>
      <c r="E592" s="154"/>
      <c r="F592" s="114"/>
      <c r="G592" s="114"/>
      <c r="H592" s="114"/>
      <c r="I592" s="114"/>
      <c r="J592" s="18" t="str">
        <f t="shared" si="9"/>
        <v/>
      </c>
    </row>
    <row r="593" spans="1:10" ht="18" customHeight="1">
      <c r="A593" s="254">
        <v>580</v>
      </c>
      <c r="B593" s="35"/>
      <c r="C593" s="35"/>
      <c r="D593" s="115"/>
      <c r="E593" s="154"/>
      <c r="F593" s="114"/>
      <c r="G593" s="114"/>
      <c r="H593" s="114"/>
      <c r="I593" s="114"/>
      <c r="J593" s="18" t="str">
        <f t="shared" si="9"/>
        <v/>
      </c>
    </row>
    <row r="594" spans="1:10" ht="18" customHeight="1">
      <c r="A594" s="254">
        <v>581</v>
      </c>
      <c r="B594" s="35"/>
      <c r="C594" s="35"/>
      <c r="D594" s="115"/>
      <c r="E594" s="154"/>
      <c r="F594" s="114"/>
      <c r="G594" s="114"/>
      <c r="H594" s="114"/>
      <c r="I594" s="114"/>
      <c r="J594" s="18" t="str">
        <f t="shared" si="9"/>
        <v/>
      </c>
    </row>
    <row r="595" spans="1:10" ht="18" customHeight="1">
      <c r="A595" s="254">
        <v>582</v>
      </c>
      <c r="B595" s="35"/>
      <c r="C595" s="35"/>
      <c r="D595" s="115"/>
      <c r="E595" s="154"/>
      <c r="F595" s="114"/>
      <c r="G595" s="114"/>
      <c r="H595" s="114"/>
      <c r="I595" s="114"/>
      <c r="J595" s="18" t="str">
        <f t="shared" si="9"/>
        <v/>
      </c>
    </row>
    <row r="596" spans="1:10" ht="18" customHeight="1">
      <c r="A596" s="254">
        <v>583</v>
      </c>
      <c r="B596" s="35"/>
      <c r="C596" s="35"/>
      <c r="D596" s="115"/>
      <c r="E596" s="154"/>
      <c r="F596" s="114"/>
      <c r="G596" s="114"/>
      <c r="H596" s="114"/>
      <c r="I596" s="114"/>
      <c r="J596" s="18" t="str">
        <f t="shared" si="9"/>
        <v/>
      </c>
    </row>
    <row r="597" spans="1:10" ht="18" customHeight="1">
      <c r="A597" s="254">
        <v>584</v>
      </c>
      <c r="B597" s="35"/>
      <c r="C597" s="35"/>
      <c r="D597" s="115"/>
      <c r="E597" s="154"/>
      <c r="F597" s="114"/>
      <c r="G597" s="114"/>
      <c r="H597" s="114"/>
      <c r="I597" s="114"/>
      <c r="J597" s="18" t="str">
        <f t="shared" si="9"/>
        <v/>
      </c>
    </row>
    <row r="598" spans="1:10" ht="18" customHeight="1">
      <c r="A598" s="254">
        <v>585</v>
      </c>
      <c r="B598" s="35"/>
      <c r="C598" s="35"/>
      <c r="D598" s="115"/>
      <c r="E598" s="154"/>
      <c r="F598" s="114"/>
      <c r="G598" s="114"/>
      <c r="H598" s="114"/>
      <c r="I598" s="114"/>
      <c r="J598" s="18" t="str">
        <f t="shared" si="9"/>
        <v/>
      </c>
    </row>
    <row r="599" spans="1:10" ht="18" customHeight="1">
      <c r="A599" s="254">
        <v>586</v>
      </c>
      <c r="B599" s="35"/>
      <c r="C599" s="35"/>
      <c r="D599" s="115"/>
      <c r="E599" s="154"/>
      <c r="F599" s="114"/>
      <c r="G599" s="114"/>
      <c r="H599" s="114"/>
      <c r="I599" s="114"/>
      <c r="J599" s="18" t="str">
        <f t="shared" si="9"/>
        <v/>
      </c>
    </row>
    <row r="600" spans="1:10" ht="18" customHeight="1">
      <c r="A600" s="254">
        <v>587</v>
      </c>
      <c r="B600" s="35"/>
      <c r="C600" s="35"/>
      <c r="D600" s="115"/>
      <c r="E600" s="154"/>
      <c r="F600" s="114"/>
      <c r="G600" s="114"/>
      <c r="H600" s="114"/>
      <c r="I600" s="114"/>
      <c r="J600" s="18" t="str">
        <f t="shared" si="9"/>
        <v/>
      </c>
    </row>
    <row r="601" spans="1:10" ht="18" customHeight="1">
      <c r="A601" s="254">
        <v>588</v>
      </c>
      <c r="B601" s="35"/>
      <c r="C601" s="35"/>
      <c r="D601" s="115"/>
      <c r="E601" s="154"/>
      <c r="F601" s="114"/>
      <c r="G601" s="114"/>
      <c r="H601" s="114"/>
      <c r="I601" s="114"/>
      <c r="J601" s="18" t="str">
        <f t="shared" si="9"/>
        <v/>
      </c>
    </row>
    <row r="602" spans="1:10" ht="18" customHeight="1">
      <c r="A602" s="254">
        <v>589</v>
      </c>
      <c r="B602" s="35"/>
      <c r="C602" s="35"/>
      <c r="D602" s="115"/>
      <c r="E602" s="154"/>
      <c r="F602" s="114"/>
      <c r="G602" s="114"/>
      <c r="H602" s="114"/>
      <c r="I602" s="114"/>
      <c r="J602" s="18" t="str">
        <f t="shared" si="9"/>
        <v/>
      </c>
    </row>
    <row r="603" spans="1:10" ht="18" customHeight="1">
      <c r="A603" s="254">
        <v>590</v>
      </c>
      <c r="B603" s="35"/>
      <c r="C603" s="35"/>
      <c r="D603" s="115"/>
      <c r="E603" s="154"/>
      <c r="F603" s="114"/>
      <c r="G603" s="114"/>
      <c r="H603" s="114"/>
      <c r="I603" s="114"/>
      <c r="J603" s="18" t="str">
        <f t="shared" si="9"/>
        <v/>
      </c>
    </row>
    <row r="604" spans="1:10" ht="18" customHeight="1">
      <c r="A604" s="254">
        <v>591</v>
      </c>
      <c r="B604" s="35"/>
      <c r="C604" s="35"/>
      <c r="D604" s="115"/>
      <c r="E604" s="154"/>
      <c r="F604" s="114"/>
      <c r="G604" s="114"/>
      <c r="H604" s="114"/>
      <c r="I604" s="114"/>
      <c r="J604" s="18" t="str">
        <f t="shared" si="9"/>
        <v/>
      </c>
    </row>
    <row r="605" spans="1:10" ht="18" customHeight="1">
      <c r="A605" s="254">
        <v>592</v>
      </c>
      <c r="B605" s="35"/>
      <c r="C605" s="35"/>
      <c r="D605" s="115"/>
      <c r="E605" s="154"/>
      <c r="F605" s="114"/>
      <c r="G605" s="114"/>
      <c r="H605" s="114"/>
      <c r="I605" s="114"/>
      <c r="J605" s="18" t="str">
        <f t="shared" si="9"/>
        <v/>
      </c>
    </row>
    <row r="606" spans="1:10" ht="18" customHeight="1">
      <c r="A606" s="254">
        <v>593</v>
      </c>
      <c r="B606" s="35"/>
      <c r="C606" s="35"/>
      <c r="D606" s="115"/>
      <c r="E606" s="154"/>
      <c r="F606" s="114"/>
      <c r="G606" s="114"/>
      <c r="H606" s="114"/>
      <c r="I606" s="114"/>
      <c r="J606" s="18" t="str">
        <f t="shared" si="9"/>
        <v/>
      </c>
    </row>
    <row r="607" spans="1:10" ht="18" customHeight="1">
      <c r="A607" s="254">
        <v>594</v>
      </c>
      <c r="B607" s="35"/>
      <c r="C607" s="35"/>
      <c r="D607" s="115"/>
      <c r="E607" s="154"/>
      <c r="F607" s="114"/>
      <c r="G607" s="114"/>
      <c r="H607" s="114"/>
      <c r="I607" s="114"/>
      <c r="J607" s="18" t="str">
        <f t="shared" si="9"/>
        <v/>
      </c>
    </row>
    <row r="608" spans="1:10" ht="18" customHeight="1">
      <c r="A608" s="254">
        <v>595</v>
      </c>
      <c r="B608" s="35"/>
      <c r="C608" s="35"/>
      <c r="D608" s="115"/>
      <c r="E608" s="154"/>
      <c r="F608" s="114"/>
      <c r="G608" s="114"/>
      <c r="H608" s="114"/>
      <c r="I608" s="114"/>
      <c r="J608" s="18" t="str">
        <f t="shared" si="9"/>
        <v/>
      </c>
    </row>
    <row r="609" spans="1:10" ht="18" customHeight="1">
      <c r="A609" s="254">
        <v>596</v>
      </c>
      <c r="B609" s="35"/>
      <c r="C609" s="35"/>
      <c r="D609" s="115"/>
      <c r="E609" s="154"/>
      <c r="F609" s="114"/>
      <c r="G609" s="114"/>
      <c r="H609" s="114"/>
      <c r="I609" s="114"/>
      <c r="J609" s="18" t="str">
        <f t="shared" si="9"/>
        <v/>
      </c>
    </row>
    <row r="610" spans="1:10" ht="18" customHeight="1">
      <c r="A610" s="254">
        <v>597</v>
      </c>
      <c r="B610" s="35"/>
      <c r="C610" s="35"/>
      <c r="D610" s="115"/>
      <c r="E610" s="154"/>
      <c r="F610" s="114"/>
      <c r="G610" s="114"/>
      <c r="H610" s="114"/>
      <c r="I610" s="114"/>
      <c r="J610" s="18" t="str">
        <f t="shared" si="9"/>
        <v/>
      </c>
    </row>
    <row r="611" spans="1:10" ht="18" customHeight="1">
      <c r="A611" s="254">
        <v>598</v>
      </c>
      <c r="B611" s="35"/>
      <c r="C611" s="35"/>
      <c r="D611" s="115"/>
      <c r="E611" s="154"/>
      <c r="F611" s="114"/>
      <c r="G611" s="114"/>
      <c r="H611" s="114"/>
      <c r="I611" s="114"/>
      <c r="J611" s="18" t="str">
        <f t="shared" si="9"/>
        <v/>
      </c>
    </row>
    <row r="612" spans="1:10" ht="18" customHeight="1">
      <c r="A612" s="254">
        <v>599</v>
      </c>
      <c r="B612" s="35"/>
      <c r="C612" s="35"/>
      <c r="D612" s="115"/>
      <c r="E612" s="154"/>
      <c r="F612" s="114"/>
      <c r="G612" s="114"/>
      <c r="H612" s="114"/>
      <c r="I612" s="114"/>
      <c r="J612" s="18" t="str">
        <f t="shared" si="9"/>
        <v/>
      </c>
    </row>
    <row r="613" spans="1:10" ht="18" customHeight="1">
      <c r="A613" s="254">
        <v>600</v>
      </c>
      <c r="B613" s="35"/>
      <c r="C613" s="35"/>
      <c r="D613" s="115"/>
      <c r="E613" s="154"/>
      <c r="F613" s="114"/>
      <c r="G613" s="114"/>
      <c r="H613" s="114"/>
      <c r="I613" s="114"/>
      <c r="J613" s="18" t="str">
        <f t="shared" si="9"/>
        <v/>
      </c>
    </row>
    <row r="614" spans="1:10" ht="18" customHeight="1">
      <c r="A614" s="254">
        <v>601</v>
      </c>
      <c r="B614" s="35"/>
      <c r="C614" s="35"/>
      <c r="D614" s="115"/>
      <c r="E614" s="154"/>
      <c r="F614" s="114"/>
      <c r="G614" s="114"/>
      <c r="H614" s="114"/>
      <c r="I614" s="114"/>
      <c r="J614" s="18" t="str">
        <f t="shared" si="9"/>
        <v/>
      </c>
    </row>
    <row r="615" spans="1:10" ht="18" customHeight="1">
      <c r="A615" s="254">
        <v>602</v>
      </c>
      <c r="B615" s="35"/>
      <c r="C615" s="35"/>
      <c r="D615" s="115"/>
      <c r="E615" s="154"/>
      <c r="F615" s="114"/>
      <c r="G615" s="114"/>
      <c r="H615" s="114"/>
      <c r="I615" s="114"/>
      <c r="J615" s="18" t="str">
        <f t="shared" si="9"/>
        <v/>
      </c>
    </row>
    <row r="616" spans="1:10" ht="18" customHeight="1">
      <c r="A616" s="254">
        <v>603</v>
      </c>
      <c r="B616" s="35"/>
      <c r="C616" s="35"/>
      <c r="D616" s="115"/>
      <c r="E616" s="154"/>
      <c r="F616" s="114"/>
      <c r="G616" s="114"/>
      <c r="H616" s="114"/>
      <c r="I616" s="114"/>
      <c r="J616" s="18" t="str">
        <f t="shared" si="9"/>
        <v/>
      </c>
    </row>
    <row r="617" spans="1:10" ht="18" customHeight="1">
      <c r="A617" s="254">
        <v>604</v>
      </c>
      <c r="B617" s="35"/>
      <c r="C617" s="35"/>
      <c r="D617" s="115"/>
      <c r="E617" s="154"/>
      <c r="F617" s="114"/>
      <c r="G617" s="114"/>
      <c r="H617" s="114"/>
      <c r="I617" s="114"/>
      <c r="J617" s="18" t="str">
        <f t="shared" si="9"/>
        <v/>
      </c>
    </row>
    <row r="618" spans="1:10" ht="18" customHeight="1">
      <c r="A618" s="254">
        <v>605</v>
      </c>
      <c r="B618" s="35"/>
      <c r="C618" s="35"/>
      <c r="D618" s="115"/>
      <c r="E618" s="154"/>
      <c r="F618" s="114"/>
      <c r="G618" s="114"/>
      <c r="H618" s="114"/>
      <c r="I618" s="114"/>
      <c r="J618" s="18" t="str">
        <f t="shared" si="9"/>
        <v/>
      </c>
    </row>
    <row r="619" spans="1:10" ht="18" customHeight="1">
      <c r="A619" s="254">
        <v>606</v>
      </c>
      <c r="B619" s="35"/>
      <c r="C619" s="35"/>
      <c r="D619" s="115"/>
      <c r="E619" s="154"/>
      <c r="F619" s="114"/>
      <c r="G619" s="114"/>
      <c r="H619" s="114"/>
      <c r="I619" s="114"/>
      <c r="J619" s="18" t="str">
        <f t="shared" si="9"/>
        <v/>
      </c>
    </row>
    <row r="620" spans="1:10" ht="18" customHeight="1">
      <c r="A620" s="254">
        <v>607</v>
      </c>
      <c r="B620" s="35"/>
      <c r="C620" s="35"/>
      <c r="D620" s="115"/>
      <c r="E620" s="154"/>
      <c r="F620" s="114"/>
      <c r="G620" s="114"/>
      <c r="H620" s="114"/>
      <c r="I620" s="114"/>
      <c r="J620" s="18" t="str">
        <f t="shared" si="9"/>
        <v/>
      </c>
    </row>
    <row r="621" spans="1:10" ht="18" customHeight="1">
      <c r="A621" s="254">
        <v>608</v>
      </c>
      <c r="B621" s="35"/>
      <c r="C621" s="35"/>
      <c r="D621" s="115"/>
      <c r="E621" s="154"/>
      <c r="F621" s="114"/>
      <c r="G621" s="114"/>
      <c r="H621" s="114"/>
      <c r="I621" s="114"/>
      <c r="J621" s="18" t="str">
        <f t="shared" si="9"/>
        <v/>
      </c>
    </row>
    <row r="622" spans="1:10" ht="18" customHeight="1">
      <c r="A622" s="254">
        <v>609</v>
      </c>
      <c r="B622" s="35"/>
      <c r="C622" s="35"/>
      <c r="D622" s="115"/>
      <c r="E622" s="154"/>
      <c r="F622" s="114"/>
      <c r="G622" s="114"/>
      <c r="H622" s="114"/>
      <c r="I622" s="114"/>
      <c r="J622" s="18" t="str">
        <f t="shared" si="9"/>
        <v/>
      </c>
    </row>
    <row r="623" spans="1:10" ht="18" customHeight="1">
      <c r="A623" s="254">
        <v>610</v>
      </c>
      <c r="B623" s="35"/>
      <c r="C623" s="35"/>
      <c r="D623" s="115"/>
      <c r="E623" s="154"/>
      <c r="F623" s="114"/>
      <c r="G623" s="114"/>
      <c r="H623" s="114"/>
      <c r="I623" s="114"/>
      <c r="J623" s="18" t="str">
        <f t="shared" si="9"/>
        <v/>
      </c>
    </row>
    <row r="624" spans="1:10" ht="18" customHeight="1">
      <c r="A624" s="254">
        <v>611</v>
      </c>
      <c r="B624" s="35"/>
      <c r="C624" s="35"/>
      <c r="D624" s="115"/>
      <c r="E624" s="154"/>
      <c r="F624" s="114"/>
      <c r="G624" s="114"/>
      <c r="H624" s="114"/>
      <c r="I624" s="114"/>
      <c r="J624" s="18" t="str">
        <f t="shared" si="9"/>
        <v/>
      </c>
    </row>
    <row r="625" ht="20.100000000000001" customHeight="1"/>
  </sheetData>
  <sheetProtection algorithmName="SHA-512" hashValue="ji1Mxr55YPNuAQsUwfzjFeLEWhZeV+1xC7SKC9QLF/1cW8VfB0u+4XRf6arDJiIjYDlGqaKM/A4r1aoDmZJjww==" saltValue="i+25TAe2g4T+0HjcTP4LIw==" spinCount="100000" sheet="1" objects="1" scenarios="1" selectLockedCells="1"/>
  <mergeCells count="18">
    <mergeCell ref="A12:A13"/>
    <mergeCell ref="F12:H12"/>
    <mergeCell ref="B6:C6"/>
    <mergeCell ref="D6:E6"/>
    <mergeCell ref="B7:C7"/>
    <mergeCell ref="D7:E7"/>
    <mergeCell ref="B12:B13"/>
    <mergeCell ref="C12:C13"/>
    <mergeCell ref="D12:D13"/>
    <mergeCell ref="E12:E13"/>
    <mergeCell ref="I12:I13"/>
    <mergeCell ref="B3:C3"/>
    <mergeCell ref="D3:E3"/>
    <mergeCell ref="B4:C4"/>
    <mergeCell ref="D4:E4"/>
    <mergeCell ref="B5:C5"/>
    <mergeCell ref="D5:E5"/>
    <mergeCell ref="B8:C9"/>
  </mergeCells>
  <phoneticPr fontId="4"/>
  <conditionalFormatting sqref="B14:I624">
    <cfRule type="expression" dxfId="75" priority="15">
      <formula>B14&lt;&gt;""</formula>
    </cfRule>
  </conditionalFormatting>
  <conditionalFormatting sqref="D14:D624">
    <cfRule type="expression" dxfId="74" priority="2">
      <formula>AND($D$7&lt;&gt;"",$D14&lt;&gt;"",($D14-$D$7)&lt;0)</formula>
    </cfRule>
  </conditionalFormatting>
  <dataValidations count="1">
    <dataValidation type="date" operator="greaterThanOrEqual" allowBlank="1" showInputMessage="1" showErrorMessage="1" error="日付を入力して下さい。_x000a_&quot;2023/1/1&quot;の様にご入力下さい。" sqref="D14:D624" xr:uid="{00000000-0002-0000-0200-000000000000}">
      <formula1>1</formula1>
    </dataValidation>
  </dataValidations>
  <pageMargins left="0.51181102362204722" right="0.11811023622047245" top="0.35433070866141736" bottom="0.55118110236220474" header="0.31496062992125984" footer="0.31496062992125984"/>
  <pageSetup paperSize="9" scale="6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97"/>
  <sheetViews>
    <sheetView showGridLines="0" zoomScaleNormal="100" zoomScaleSheetLayoutView="100" workbookViewId="0">
      <selection activeCell="B14" sqref="B14"/>
    </sheetView>
  </sheetViews>
  <sheetFormatPr defaultColWidth="9" defaultRowHeight="15" customHeight="1"/>
  <cols>
    <col min="1" max="1" width="4" style="18" customWidth="1"/>
    <col min="2" max="2" width="11.875" style="18" customWidth="1"/>
    <col min="3" max="3" width="22.125" style="18" customWidth="1"/>
    <col min="4" max="4" width="12.5" style="18" customWidth="1"/>
    <col min="5" max="5" width="6.75" style="18" customWidth="1"/>
    <col min="6" max="6" width="10.625" style="18" customWidth="1"/>
    <col min="7" max="7" width="8.625" style="18" customWidth="1"/>
    <col min="8" max="8" width="16.125" style="18" customWidth="1"/>
    <col min="9" max="9" width="8.25" style="18" customWidth="1"/>
    <col min="10" max="10" width="12.25" style="18" customWidth="1"/>
    <col min="11" max="11" width="11.75" style="18" customWidth="1"/>
    <col min="12" max="12" width="10.5" style="18" customWidth="1"/>
    <col min="13" max="13" width="13" style="18" customWidth="1"/>
    <col min="14" max="14" width="14" style="18" customWidth="1"/>
    <col min="15" max="15" width="11.375" style="18" bestFit="1" customWidth="1"/>
    <col min="16" max="18" width="12" style="18" customWidth="1"/>
    <col min="19" max="19" width="15.25" style="18" customWidth="1"/>
    <col min="20" max="20" width="18.125" style="18" bestFit="1" customWidth="1"/>
    <col min="21" max="22" width="21" style="18" bestFit="1" customWidth="1"/>
    <col min="23" max="24" width="16.625" style="18" customWidth="1"/>
    <col min="25" max="25" width="10.625" style="18" customWidth="1"/>
    <col min="26" max="16384" width="9" style="18"/>
  </cols>
  <sheetData>
    <row r="1" spans="1:14" ht="27.75" customHeight="1">
      <c r="B1" s="250" t="s">
        <v>1161</v>
      </c>
      <c r="M1" s="262"/>
      <c r="N1" s="261"/>
    </row>
    <row r="2" spans="1:14" ht="18" customHeight="1" thickBot="1">
      <c r="B2" s="5"/>
      <c r="C2" s="17"/>
      <c r="D2" s="17"/>
      <c r="N2" s="28" t="s">
        <v>174</v>
      </c>
    </row>
    <row r="3" spans="1:14" ht="18" customHeight="1" thickBot="1">
      <c r="B3" s="503" t="s">
        <v>15</v>
      </c>
      <c r="C3" s="504"/>
      <c r="D3" s="476" t="str">
        <f>IF(シート①!D3="","",シート①!D3)</f>
        <v/>
      </c>
      <c r="E3" s="556"/>
      <c r="F3" s="556"/>
      <c r="G3" s="477"/>
      <c r="N3" s="345"/>
    </row>
    <row r="4" spans="1:14" ht="18" customHeight="1">
      <c r="B4" s="503" t="s">
        <v>14</v>
      </c>
      <c r="C4" s="504"/>
      <c r="D4" s="478" t="str">
        <f>IF(シート①!D4="","",シート①!D4)</f>
        <v>交付申請では記載しません。</v>
      </c>
      <c r="E4" s="557"/>
      <c r="F4" s="557"/>
      <c r="G4" s="479"/>
      <c r="N4" s="129"/>
    </row>
    <row r="5" spans="1:14" ht="18" customHeight="1">
      <c r="B5" s="503" t="s">
        <v>168</v>
      </c>
      <c r="C5" s="504"/>
      <c r="D5" s="476" t="str">
        <f>IF(シート①!D5="","",シート①!D5)</f>
        <v/>
      </c>
      <c r="E5" s="556"/>
      <c r="F5" s="556"/>
      <c r="G5" s="477"/>
    </row>
    <row r="6" spans="1:14" ht="18" customHeight="1">
      <c r="B6" s="503" t="s">
        <v>170</v>
      </c>
      <c r="C6" s="504"/>
      <c r="D6" s="478" t="str">
        <f>IF(シート①!D6="","",シート①!D6)</f>
        <v>交付申請では記載しません。</v>
      </c>
      <c r="E6" s="557"/>
      <c r="F6" s="557"/>
      <c r="G6" s="479"/>
    </row>
    <row r="7" spans="1:14" ht="18" customHeight="1">
      <c r="B7" s="503" t="s">
        <v>1046</v>
      </c>
      <c r="C7" s="504"/>
      <c r="D7" s="480" t="str">
        <f>IF(シート①!D7="","",シート①!D7)</f>
        <v/>
      </c>
      <c r="E7" s="568"/>
      <c r="F7" s="568"/>
      <c r="G7" s="481"/>
    </row>
    <row r="8" spans="1:14" ht="18" customHeight="1">
      <c r="B8" s="485" t="s">
        <v>969</v>
      </c>
      <c r="C8" s="486"/>
      <c r="D8" s="563" t="s">
        <v>2</v>
      </c>
      <c r="E8" s="564"/>
      <c r="F8" s="439" t="s">
        <v>1042</v>
      </c>
      <c r="G8" s="565"/>
    </row>
    <row r="9" spans="1:14" ht="18" customHeight="1">
      <c r="B9" s="487"/>
      <c r="C9" s="488"/>
      <c r="D9" s="480" t="str">
        <f>IF(シート①!D9="","",シート①!D9)</f>
        <v/>
      </c>
      <c r="E9" s="481"/>
      <c r="F9" s="480" t="str">
        <f>IF(シート①!E9="","",シート①!E9)</f>
        <v/>
      </c>
      <c r="G9" s="481"/>
    </row>
    <row r="10" spans="1:14" ht="20.25" customHeight="1"/>
    <row r="11" spans="1:14" s="23" customFormat="1" ht="33" customHeight="1">
      <c r="A11" s="255" t="s">
        <v>175</v>
      </c>
      <c r="C11" s="20"/>
      <c r="D11" s="20"/>
      <c r="E11" s="21"/>
      <c r="F11" s="22"/>
    </row>
    <row r="12" spans="1:14" ht="33.950000000000003" customHeight="1">
      <c r="A12" s="546"/>
      <c r="B12" s="529" t="s">
        <v>8</v>
      </c>
      <c r="C12" s="552" t="s">
        <v>160</v>
      </c>
      <c r="D12" s="552" t="s">
        <v>164</v>
      </c>
      <c r="E12" s="566" t="s">
        <v>988</v>
      </c>
      <c r="F12" s="566"/>
      <c r="G12" s="554"/>
      <c r="H12" s="551" t="s">
        <v>1114</v>
      </c>
      <c r="I12" s="554"/>
      <c r="J12" s="531" t="s">
        <v>1192</v>
      </c>
      <c r="K12" s="529" t="s">
        <v>162</v>
      </c>
      <c r="L12" s="531" t="s">
        <v>1178</v>
      </c>
      <c r="M12" s="528" t="s">
        <v>1184</v>
      </c>
      <c r="N12" s="428" t="s">
        <v>991</v>
      </c>
    </row>
    <row r="13" spans="1:14" ht="33.950000000000003" customHeight="1">
      <c r="A13" s="547"/>
      <c r="B13" s="530"/>
      <c r="C13" s="553"/>
      <c r="D13" s="553"/>
      <c r="E13" s="567"/>
      <c r="F13" s="567"/>
      <c r="G13" s="555"/>
      <c r="H13" s="252"/>
      <c r="I13" s="253" t="s">
        <v>3</v>
      </c>
      <c r="J13" s="530"/>
      <c r="K13" s="530"/>
      <c r="L13" s="530"/>
      <c r="M13" s="413"/>
      <c r="N13" s="428"/>
    </row>
    <row r="14" spans="1:14" ht="32.1" customHeight="1">
      <c r="A14" s="254">
        <v>1</v>
      </c>
      <c r="B14" s="114"/>
      <c r="C14" s="361"/>
      <c r="D14" s="40"/>
      <c r="E14" s="560"/>
      <c r="F14" s="561"/>
      <c r="G14" s="562"/>
      <c r="H14" s="360"/>
      <c r="I14" s="251"/>
      <c r="J14" s="115"/>
      <c r="K14" s="115"/>
      <c r="L14" s="43"/>
      <c r="M14" s="43"/>
      <c r="N14" s="363"/>
    </row>
    <row r="15" spans="1:14" ht="32.1" customHeight="1">
      <c r="A15" s="254">
        <v>2</v>
      </c>
      <c r="B15" s="114"/>
      <c r="C15" s="361"/>
      <c r="D15" s="40"/>
      <c r="E15" s="560"/>
      <c r="F15" s="561"/>
      <c r="G15" s="562"/>
      <c r="H15" s="360"/>
      <c r="I15" s="360"/>
      <c r="J15" s="115"/>
      <c r="K15" s="115"/>
      <c r="L15" s="43"/>
      <c r="M15" s="43"/>
      <c r="N15" s="363"/>
    </row>
    <row r="16" spans="1:14" ht="32.1" customHeight="1">
      <c r="A16" s="254">
        <v>3</v>
      </c>
      <c r="B16" s="114"/>
      <c r="C16" s="361"/>
      <c r="D16" s="40"/>
      <c r="E16" s="560"/>
      <c r="F16" s="561"/>
      <c r="G16" s="562"/>
      <c r="H16" s="360"/>
      <c r="I16" s="360"/>
      <c r="J16" s="115"/>
      <c r="K16" s="115"/>
      <c r="L16" s="43"/>
      <c r="M16" s="43"/>
      <c r="N16" s="363"/>
    </row>
    <row r="17" spans="1:14" ht="32.1" customHeight="1">
      <c r="A17" s="254">
        <v>4</v>
      </c>
      <c r="B17" s="114"/>
      <c r="C17" s="361"/>
      <c r="D17" s="40"/>
      <c r="E17" s="560"/>
      <c r="F17" s="561"/>
      <c r="G17" s="562"/>
      <c r="H17" s="360"/>
      <c r="I17" s="360"/>
      <c r="J17" s="115"/>
      <c r="K17" s="115"/>
      <c r="L17" s="43"/>
      <c r="M17" s="43"/>
      <c r="N17" s="363"/>
    </row>
    <row r="18" spans="1:14" ht="32.1" customHeight="1">
      <c r="A18" s="254">
        <v>5</v>
      </c>
      <c r="B18" s="114"/>
      <c r="C18" s="44"/>
      <c r="D18" s="60"/>
      <c r="E18" s="558"/>
      <c r="F18" s="558"/>
      <c r="G18" s="559"/>
      <c r="H18" s="114"/>
      <c r="I18" s="114"/>
      <c r="J18" s="115"/>
      <c r="K18" s="115"/>
      <c r="L18" s="43"/>
      <c r="M18" s="43"/>
      <c r="N18" s="44"/>
    </row>
    <row r="19" spans="1:14" ht="32.1" customHeight="1">
      <c r="A19" s="254">
        <v>6</v>
      </c>
      <c r="B19" s="114"/>
      <c r="C19" s="44"/>
      <c r="D19" s="60"/>
      <c r="E19" s="558"/>
      <c r="F19" s="558"/>
      <c r="G19" s="559"/>
      <c r="H19" s="114"/>
      <c r="I19" s="114"/>
      <c r="J19" s="115"/>
      <c r="K19" s="115"/>
      <c r="L19" s="43"/>
      <c r="M19" s="43"/>
      <c r="N19" s="44"/>
    </row>
    <row r="20" spans="1:14" ht="32.1" customHeight="1">
      <c r="A20" s="254">
        <v>7</v>
      </c>
      <c r="B20" s="114"/>
      <c r="C20" s="44"/>
      <c r="D20" s="60"/>
      <c r="E20" s="558"/>
      <c r="F20" s="558"/>
      <c r="G20" s="559"/>
      <c r="H20" s="114"/>
      <c r="I20" s="114"/>
      <c r="J20" s="115"/>
      <c r="K20" s="115"/>
      <c r="L20" s="43"/>
      <c r="M20" s="43"/>
      <c r="N20" s="44"/>
    </row>
    <row r="21" spans="1:14" ht="32.1" customHeight="1">
      <c r="A21" s="254">
        <v>8</v>
      </c>
      <c r="B21" s="114"/>
      <c r="C21" s="44"/>
      <c r="D21" s="60"/>
      <c r="E21" s="558"/>
      <c r="F21" s="558"/>
      <c r="G21" s="559"/>
      <c r="H21" s="114"/>
      <c r="I21" s="114"/>
      <c r="J21" s="115"/>
      <c r="K21" s="115"/>
      <c r="L21" s="43"/>
      <c r="M21" s="43"/>
      <c r="N21" s="44"/>
    </row>
    <row r="22" spans="1:14" ht="32.1" customHeight="1">
      <c r="A22" s="254">
        <v>9</v>
      </c>
      <c r="B22" s="114"/>
      <c r="C22" s="44"/>
      <c r="D22" s="60"/>
      <c r="E22" s="558"/>
      <c r="F22" s="558"/>
      <c r="G22" s="559"/>
      <c r="H22" s="114"/>
      <c r="I22" s="114"/>
      <c r="J22" s="115"/>
      <c r="K22" s="115"/>
      <c r="L22" s="43"/>
      <c r="M22" s="43"/>
      <c r="N22" s="44"/>
    </row>
    <row r="23" spans="1:14" ht="32.1" customHeight="1">
      <c r="A23" s="254">
        <v>10</v>
      </c>
      <c r="B23" s="114"/>
      <c r="C23" s="44"/>
      <c r="D23" s="60"/>
      <c r="E23" s="558"/>
      <c r="F23" s="558"/>
      <c r="G23" s="559"/>
      <c r="H23" s="114"/>
      <c r="I23" s="114"/>
      <c r="J23" s="115"/>
      <c r="K23" s="115"/>
      <c r="L23" s="43"/>
      <c r="M23" s="43"/>
      <c r="N23" s="44"/>
    </row>
    <row r="24" spans="1:14" ht="32.1" customHeight="1">
      <c r="A24" s="254">
        <v>11</v>
      </c>
      <c r="B24" s="114"/>
      <c r="C24" s="44"/>
      <c r="D24" s="60"/>
      <c r="E24" s="558"/>
      <c r="F24" s="558"/>
      <c r="G24" s="559"/>
      <c r="H24" s="114"/>
      <c r="I24" s="114"/>
      <c r="J24" s="115"/>
      <c r="K24" s="115"/>
      <c r="L24" s="43"/>
      <c r="M24" s="43"/>
      <c r="N24" s="44"/>
    </row>
    <row r="25" spans="1:14" ht="32.1" customHeight="1">
      <c r="A25" s="254">
        <v>12</v>
      </c>
      <c r="B25" s="114"/>
      <c r="C25" s="44"/>
      <c r="D25" s="60"/>
      <c r="E25" s="558"/>
      <c r="F25" s="558"/>
      <c r="G25" s="559"/>
      <c r="H25" s="114"/>
      <c r="I25" s="114"/>
      <c r="J25" s="115"/>
      <c r="K25" s="115"/>
      <c r="L25" s="43"/>
      <c r="M25" s="43"/>
      <c r="N25" s="44"/>
    </row>
    <row r="26" spans="1:14" ht="32.1" customHeight="1">
      <c r="A26" s="254">
        <v>13</v>
      </c>
      <c r="B26" s="114"/>
      <c r="C26" s="44"/>
      <c r="D26" s="60"/>
      <c r="E26" s="558"/>
      <c r="F26" s="558"/>
      <c r="G26" s="559"/>
      <c r="H26" s="114"/>
      <c r="I26" s="114"/>
      <c r="J26" s="115"/>
      <c r="K26" s="115"/>
      <c r="L26" s="43"/>
      <c r="M26" s="43"/>
      <c r="N26" s="44"/>
    </row>
    <row r="27" spans="1:14" ht="32.1" customHeight="1">
      <c r="A27" s="254">
        <v>14</v>
      </c>
      <c r="B27" s="114"/>
      <c r="C27" s="44"/>
      <c r="D27" s="60"/>
      <c r="E27" s="558"/>
      <c r="F27" s="558"/>
      <c r="G27" s="559"/>
      <c r="H27" s="114"/>
      <c r="I27" s="114"/>
      <c r="J27" s="115"/>
      <c r="K27" s="115"/>
      <c r="L27" s="43"/>
      <c r="M27" s="43"/>
      <c r="N27" s="44"/>
    </row>
    <row r="28" spans="1:14" ht="32.1" customHeight="1">
      <c r="A28" s="254">
        <v>15</v>
      </c>
      <c r="B28" s="114"/>
      <c r="C28" s="44"/>
      <c r="D28" s="60"/>
      <c r="E28" s="558"/>
      <c r="F28" s="558"/>
      <c r="G28" s="559"/>
      <c r="H28" s="114"/>
      <c r="I28" s="114"/>
      <c r="J28" s="115"/>
      <c r="K28" s="115"/>
      <c r="L28" s="43"/>
      <c r="M28" s="43"/>
      <c r="N28" s="44"/>
    </row>
    <row r="29" spans="1:14" ht="32.1" customHeight="1">
      <c r="A29" s="254">
        <v>16</v>
      </c>
      <c r="B29" s="114"/>
      <c r="C29" s="44"/>
      <c r="D29" s="60"/>
      <c r="E29" s="558"/>
      <c r="F29" s="558"/>
      <c r="G29" s="559"/>
      <c r="H29" s="114"/>
      <c r="I29" s="114"/>
      <c r="J29" s="115"/>
      <c r="K29" s="115"/>
      <c r="L29" s="43"/>
      <c r="M29" s="43"/>
      <c r="N29" s="44"/>
    </row>
    <row r="30" spans="1:14" ht="32.1" customHeight="1">
      <c r="A30" s="254">
        <v>17</v>
      </c>
      <c r="B30" s="114"/>
      <c r="C30" s="44"/>
      <c r="D30" s="60"/>
      <c r="E30" s="558"/>
      <c r="F30" s="558"/>
      <c r="G30" s="559"/>
      <c r="H30" s="114"/>
      <c r="I30" s="114"/>
      <c r="J30" s="115"/>
      <c r="K30" s="115"/>
      <c r="L30" s="43"/>
      <c r="M30" s="43"/>
      <c r="N30" s="44"/>
    </row>
    <row r="31" spans="1:14" ht="32.1" customHeight="1">
      <c r="A31" s="254">
        <v>18</v>
      </c>
      <c r="B31" s="114"/>
      <c r="C31" s="44"/>
      <c r="D31" s="60"/>
      <c r="E31" s="558"/>
      <c r="F31" s="558"/>
      <c r="G31" s="559"/>
      <c r="H31" s="114"/>
      <c r="I31" s="114"/>
      <c r="J31" s="115"/>
      <c r="K31" s="115"/>
      <c r="L31" s="43"/>
      <c r="M31" s="43"/>
      <c r="N31" s="44"/>
    </row>
    <row r="32" spans="1:14" ht="32.1" customHeight="1">
      <c r="A32" s="254">
        <v>19</v>
      </c>
      <c r="B32" s="114"/>
      <c r="C32" s="44"/>
      <c r="D32" s="60"/>
      <c r="E32" s="558"/>
      <c r="F32" s="558"/>
      <c r="G32" s="559"/>
      <c r="H32" s="114"/>
      <c r="I32" s="114"/>
      <c r="J32" s="115"/>
      <c r="K32" s="115"/>
      <c r="L32" s="43"/>
      <c r="M32" s="43"/>
      <c r="N32" s="44"/>
    </row>
    <row r="33" spans="1:15" ht="32.1" customHeight="1">
      <c r="A33" s="254">
        <v>20</v>
      </c>
      <c r="B33" s="114"/>
      <c r="C33" s="44"/>
      <c r="D33" s="60"/>
      <c r="E33" s="558"/>
      <c r="F33" s="558"/>
      <c r="G33" s="559"/>
      <c r="H33" s="114"/>
      <c r="I33" s="114"/>
      <c r="J33" s="115"/>
      <c r="K33" s="115"/>
      <c r="L33" s="43"/>
      <c r="M33" s="43"/>
      <c r="N33" s="44"/>
    </row>
    <row r="34" spans="1:15" ht="32.1" customHeight="1">
      <c r="A34" s="254">
        <v>21</v>
      </c>
      <c r="B34" s="114"/>
      <c r="C34" s="44"/>
      <c r="D34" s="60"/>
      <c r="E34" s="558"/>
      <c r="F34" s="558"/>
      <c r="G34" s="559"/>
      <c r="H34" s="114"/>
      <c r="I34" s="114"/>
      <c r="J34" s="115"/>
      <c r="K34" s="115"/>
      <c r="L34" s="43"/>
      <c r="M34" s="43"/>
      <c r="N34" s="44"/>
    </row>
    <row r="35" spans="1:15" ht="32.1" customHeight="1">
      <c r="A35" s="254">
        <v>22</v>
      </c>
      <c r="B35" s="114"/>
      <c r="C35" s="44"/>
      <c r="D35" s="60"/>
      <c r="E35" s="558"/>
      <c r="F35" s="558"/>
      <c r="G35" s="559"/>
      <c r="H35" s="114"/>
      <c r="I35" s="114"/>
      <c r="J35" s="115"/>
      <c r="K35" s="115"/>
      <c r="L35" s="43"/>
      <c r="M35" s="43"/>
      <c r="N35" s="44"/>
    </row>
    <row r="36" spans="1:15" ht="32.1" customHeight="1">
      <c r="A36" s="254">
        <v>23</v>
      </c>
      <c r="B36" s="114"/>
      <c r="C36" s="44"/>
      <c r="D36" s="60"/>
      <c r="E36" s="558"/>
      <c r="F36" s="558"/>
      <c r="G36" s="559"/>
      <c r="H36" s="114"/>
      <c r="I36" s="114"/>
      <c r="J36" s="115"/>
      <c r="K36" s="115"/>
      <c r="L36" s="43"/>
      <c r="M36" s="43"/>
      <c r="N36" s="44"/>
    </row>
    <row r="37" spans="1:15" ht="32.1" customHeight="1">
      <c r="A37" s="254">
        <v>24</v>
      </c>
      <c r="B37" s="114"/>
      <c r="C37" s="44"/>
      <c r="D37" s="60"/>
      <c r="E37" s="558"/>
      <c r="F37" s="558"/>
      <c r="G37" s="559"/>
      <c r="H37" s="114"/>
      <c r="I37" s="114"/>
      <c r="J37" s="115"/>
      <c r="K37" s="115"/>
      <c r="L37" s="43"/>
      <c r="M37" s="43"/>
      <c r="N37" s="44"/>
    </row>
    <row r="38" spans="1:15" ht="32.1" customHeight="1">
      <c r="A38" s="254">
        <v>25</v>
      </c>
      <c r="B38" s="114"/>
      <c r="C38" s="44"/>
      <c r="D38" s="60"/>
      <c r="E38" s="558"/>
      <c r="F38" s="558"/>
      <c r="G38" s="559"/>
      <c r="H38" s="114"/>
      <c r="I38" s="114"/>
      <c r="J38" s="115"/>
      <c r="K38" s="115"/>
      <c r="L38" s="43"/>
      <c r="M38" s="43"/>
      <c r="N38" s="44"/>
    </row>
    <row r="39" spans="1:15" ht="32.1" customHeight="1">
      <c r="A39" s="254">
        <v>26</v>
      </c>
      <c r="B39" s="114"/>
      <c r="C39" s="44"/>
      <c r="D39" s="60"/>
      <c r="E39" s="558"/>
      <c r="F39" s="558"/>
      <c r="G39" s="559"/>
      <c r="H39" s="114"/>
      <c r="I39" s="114"/>
      <c r="J39" s="115"/>
      <c r="K39" s="115"/>
      <c r="L39" s="43"/>
      <c r="M39" s="43"/>
      <c r="N39" s="44"/>
    </row>
    <row r="40" spans="1:15" ht="32.1" customHeight="1">
      <c r="A40" s="254">
        <v>27</v>
      </c>
      <c r="B40" s="114"/>
      <c r="C40" s="44"/>
      <c r="D40" s="60"/>
      <c r="E40" s="558"/>
      <c r="F40" s="558"/>
      <c r="G40" s="559"/>
      <c r="H40" s="114"/>
      <c r="I40" s="114"/>
      <c r="J40" s="115"/>
      <c r="K40" s="115"/>
      <c r="L40" s="43"/>
      <c r="M40" s="43"/>
      <c r="N40" s="44"/>
    </row>
    <row r="41" spans="1:15" ht="32.1" customHeight="1">
      <c r="A41" s="254">
        <v>28</v>
      </c>
      <c r="B41" s="114"/>
      <c r="C41" s="44"/>
      <c r="D41" s="60"/>
      <c r="E41" s="558"/>
      <c r="F41" s="558"/>
      <c r="G41" s="559"/>
      <c r="H41" s="114"/>
      <c r="I41" s="114"/>
      <c r="J41" s="115"/>
      <c r="K41" s="115"/>
      <c r="L41" s="43"/>
      <c r="M41" s="43"/>
      <c r="N41" s="44"/>
    </row>
    <row r="42" spans="1:15" ht="32.1" customHeight="1">
      <c r="A42" s="254">
        <v>29</v>
      </c>
      <c r="B42" s="114"/>
      <c r="C42" s="44"/>
      <c r="D42" s="60"/>
      <c r="E42" s="558"/>
      <c r="F42" s="558"/>
      <c r="G42" s="559"/>
      <c r="H42" s="114"/>
      <c r="I42" s="114"/>
      <c r="J42" s="115"/>
      <c r="K42" s="115"/>
      <c r="L42" s="43"/>
      <c r="M42" s="43"/>
      <c r="N42" s="44"/>
    </row>
    <row r="43" spans="1:15" ht="24.95" customHeight="1">
      <c r="A43" s="347"/>
      <c r="B43" s="212"/>
      <c r="C43" s="212"/>
      <c r="D43" s="212"/>
      <c r="E43" s="256"/>
      <c r="F43" s="256"/>
      <c r="G43" s="256"/>
      <c r="H43" s="212"/>
      <c r="I43" s="212"/>
      <c r="J43" s="257"/>
      <c r="K43" s="193" t="s">
        <v>1059</v>
      </c>
      <c r="L43" s="45">
        <f>ROUNDDOWN(SUM(L14:L42),0)</f>
        <v>0</v>
      </c>
      <c r="M43" s="45">
        <f>ROUNDDOWN(SUM(M14:M42),0)</f>
        <v>0</v>
      </c>
      <c r="N43" s="379"/>
      <c r="O43" s="272"/>
    </row>
    <row r="44" spans="1:15" ht="20.100000000000001" customHeight="1">
      <c r="B44" s="32"/>
      <c r="C44" s="32"/>
      <c r="D44" s="32"/>
      <c r="E44" s="125"/>
      <c r="F44" s="126"/>
      <c r="G44" s="29"/>
      <c r="H44" s="29"/>
      <c r="I44" s="29"/>
      <c r="J44" s="29"/>
      <c r="K44" s="29"/>
      <c r="L44" s="29"/>
      <c r="M44" s="29"/>
      <c r="N44" s="30"/>
    </row>
    <row r="45" spans="1:15" ht="20.100000000000001" customHeight="1">
      <c r="B45" s="32"/>
      <c r="C45" s="127"/>
    </row>
    <row r="46" spans="1:15" ht="20.100000000000001" customHeight="1"/>
    <row r="47" spans="1:15" ht="20.100000000000001" customHeight="1"/>
    <row r="48" spans="1:15"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sheetData>
  <sheetProtection algorithmName="SHA-512" hashValue="60WzWarc8Potu0gREbLPMjWL1li4vN6TEu/6kZGdy7YWnesjggSndGmmVbRGhjOMGVFQvhHEAbTmm2sNoX0INw==" saltValue="s/Cwir6+KKn6cTxKr5TL1A==" spinCount="100000" sheet="1" objects="1" scenarios="1" selectLockedCells="1"/>
  <mergeCells count="55">
    <mergeCell ref="E24:G24"/>
    <mergeCell ref="E25:G25"/>
    <mergeCell ref="E26:G26"/>
    <mergeCell ref="E27:G27"/>
    <mergeCell ref="E28:G28"/>
    <mergeCell ref="E29:G29"/>
    <mergeCell ref="E30:G30"/>
    <mergeCell ref="E31:G31"/>
    <mergeCell ref="E32:G32"/>
    <mergeCell ref="E33:G33"/>
    <mergeCell ref="E40:G40"/>
    <mergeCell ref="E41:G41"/>
    <mergeCell ref="E42:G42"/>
    <mergeCell ref="E34:G34"/>
    <mergeCell ref="E35:G35"/>
    <mergeCell ref="E36:G36"/>
    <mergeCell ref="E37:G37"/>
    <mergeCell ref="E38:G38"/>
    <mergeCell ref="E39:G39"/>
    <mergeCell ref="A12:A13"/>
    <mergeCell ref="K12:K13"/>
    <mergeCell ref="B6:C6"/>
    <mergeCell ref="N12:N13"/>
    <mergeCell ref="E12:G13"/>
    <mergeCell ref="B8:C9"/>
    <mergeCell ref="B7:C7"/>
    <mergeCell ref="M12:M13"/>
    <mergeCell ref="H12:I12"/>
    <mergeCell ref="B12:B13"/>
    <mergeCell ref="C12:C13"/>
    <mergeCell ref="D12:D13"/>
    <mergeCell ref="L12:L13"/>
    <mergeCell ref="J12:J13"/>
    <mergeCell ref="D6:G6"/>
    <mergeCell ref="D7:G7"/>
    <mergeCell ref="E20:G20"/>
    <mergeCell ref="E21:G21"/>
    <mergeCell ref="E22:G22"/>
    <mergeCell ref="E23:G23"/>
    <mergeCell ref="B5:C5"/>
    <mergeCell ref="E15:G15"/>
    <mergeCell ref="E16:G16"/>
    <mergeCell ref="E17:G17"/>
    <mergeCell ref="E18:G18"/>
    <mergeCell ref="E19:G19"/>
    <mergeCell ref="D8:E8"/>
    <mergeCell ref="D9:E9"/>
    <mergeCell ref="F8:G8"/>
    <mergeCell ref="F9:G9"/>
    <mergeCell ref="E14:G14"/>
    <mergeCell ref="B4:C4"/>
    <mergeCell ref="B3:C3"/>
    <mergeCell ref="D3:G3"/>
    <mergeCell ref="D4:G4"/>
    <mergeCell ref="D5:G5"/>
  </mergeCells>
  <phoneticPr fontId="4"/>
  <conditionalFormatting sqref="B14:N42">
    <cfRule type="expression" dxfId="73" priority="18">
      <formula>B14&lt;&gt;""</formula>
    </cfRule>
  </conditionalFormatting>
  <conditionalFormatting sqref="D14:D42">
    <cfRule type="expression" dxfId="72" priority="8">
      <formula>AND($D$7&lt;&gt;"",$D14&lt;&gt;"",($D14-$D$7)&lt;0)</formula>
    </cfRule>
  </conditionalFormatting>
  <conditionalFormatting sqref="J14:K42">
    <cfRule type="expression" dxfId="71" priority="2">
      <formula>AND($D$7&lt;&gt;"",J14&lt;&gt;"",(J14-$D$7)&lt;0)</formula>
    </cfRule>
  </conditionalFormatting>
  <conditionalFormatting sqref="K14:K42">
    <cfRule type="expression" dxfId="70" priority="1">
      <formula>AND(K14&lt;&gt;"",K14&gt;DATE(2027,2,28))</formula>
    </cfRule>
  </conditionalFormatting>
  <dataValidations count="4">
    <dataValidation type="date" operator="greaterThanOrEqual" allowBlank="1" showInputMessage="1" showErrorMessage="1" error="日付を入力して下さい。_x000a_&quot;2023/1/1&quot;の様にご入力下さい。" sqref="D14:D42" xr:uid="{00000000-0002-0000-0300-000000000000}">
      <formula1>1</formula1>
    </dataValidation>
    <dataValidation type="whole" operator="greaterThanOrEqual" allowBlank="1" showInputMessage="1" showErrorMessage="1" error="小数点以下の数値が出ない様に入力して下さい。" sqref="L14:M42" xr:uid="{00000000-0002-0000-0300-000001000000}">
      <formula1>0</formula1>
    </dataValidation>
    <dataValidation type="list" allowBlank="1" showInputMessage="1" showErrorMessage="1" sqref="B14:B42" xr:uid="{00000000-0002-0000-0300-000002000000}">
      <formula1>"新規,変更,報告済"</formula1>
    </dataValidation>
    <dataValidation allowBlank="1" showInputMessage="1" showErrorMessage="1" prompt="支出額に対し一部が補助対象外となる場合、_x000a_補助対象経費の按分根拠を記載してください。" sqref="N14:N42" xr:uid="{8111E286-6D26-4303-9824-FF17F3F16FAF}"/>
  </dataValidations>
  <pageMargins left="0.31496062992125984" right="0.31496062992125984" top="0.55118110236220474" bottom="0.55118110236220474" header="0.31496062992125984" footer="0.31496062992125984"/>
  <pageSetup paperSize="9" scale="51" orientation="portrait" r:id="rId1"/>
  <headerFooter>
    <oddHeader>&amp;F</oddHead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A1:O62"/>
  <sheetViews>
    <sheetView showGridLines="0" zoomScaleNormal="100" zoomScaleSheetLayoutView="100" workbookViewId="0">
      <selection activeCell="B16" sqref="B16"/>
    </sheetView>
  </sheetViews>
  <sheetFormatPr defaultColWidth="9" defaultRowHeight="15" customHeight="1"/>
  <cols>
    <col min="1" max="1" width="4" style="13" customWidth="1"/>
    <col min="2" max="2" width="29.625" style="13" customWidth="1"/>
    <col min="3" max="7" width="20.625" style="13" customWidth="1"/>
    <col min="8" max="8" width="25.5" style="13" customWidth="1"/>
    <col min="9" max="10" width="20.625" style="13" customWidth="1"/>
    <col min="11" max="11" width="18.125" style="13" customWidth="1"/>
    <col min="12" max="12" width="10.5" style="13" customWidth="1"/>
    <col min="13" max="13" width="25.5" style="13" customWidth="1"/>
    <col min="14" max="15" width="7.375" style="364" customWidth="1"/>
    <col min="16" max="16" width="21" style="13" bestFit="1" customWidth="1"/>
    <col min="17" max="18" width="16.625" style="13" customWidth="1"/>
    <col min="19" max="19" width="10.625" style="13" customWidth="1"/>
    <col min="20" max="16384" width="9" style="13"/>
  </cols>
  <sheetData>
    <row r="1" spans="1:14" ht="27.75" customHeight="1">
      <c r="B1" s="250" t="s">
        <v>1001</v>
      </c>
      <c r="M1" s="121"/>
    </row>
    <row r="2" spans="1:14" ht="18" customHeight="1" thickBot="1">
      <c r="B2" s="5"/>
      <c r="C2" s="14"/>
      <c r="M2" s="28" t="s">
        <v>174</v>
      </c>
    </row>
    <row r="3" spans="1:14" ht="18" customHeight="1" thickBot="1">
      <c r="B3" s="489" t="s">
        <v>15</v>
      </c>
      <c r="C3" s="489"/>
      <c r="D3" s="499" t="str">
        <f>IF(シート①!D3="","",シート①!D3)</f>
        <v/>
      </c>
      <c r="E3" s="499"/>
      <c r="F3" s="122"/>
      <c r="M3" s="118"/>
    </row>
    <row r="4" spans="1:14" ht="18" customHeight="1">
      <c r="B4" s="475" t="s">
        <v>14</v>
      </c>
      <c r="C4" s="475"/>
      <c r="D4" s="500" t="str">
        <f>IF(シート①!D4="","",シート①!D4)</f>
        <v>交付申請では記載しません。</v>
      </c>
      <c r="E4" s="500"/>
      <c r="F4" s="120"/>
    </row>
    <row r="5" spans="1:14" ht="18" customHeight="1">
      <c r="B5" s="475" t="s">
        <v>168</v>
      </c>
      <c r="C5" s="475"/>
      <c r="D5" s="499" t="str">
        <f>IF(シート①!D5="","",シート①!D5)</f>
        <v/>
      </c>
      <c r="E5" s="499"/>
      <c r="F5" s="120"/>
    </row>
    <row r="6" spans="1:14" ht="18" customHeight="1">
      <c r="B6" s="475" t="s">
        <v>170</v>
      </c>
      <c r="C6" s="475"/>
      <c r="D6" s="500" t="str">
        <f>IF(シート①!D6="","",シート①!D6)</f>
        <v>交付申請では記載しません。</v>
      </c>
      <c r="E6" s="500"/>
      <c r="F6" s="120"/>
    </row>
    <row r="7" spans="1:14" ht="18" customHeight="1">
      <c r="B7" s="475" t="s">
        <v>1046</v>
      </c>
      <c r="C7" s="475"/>
      <c r="D7" s="501" t="str">
        <f>IF(シート①!D7="","",シート①!D7)</f>
        <v/>
      </c>
      <c r="E7" s="501"/>
      <c r="F7" s="120"/>
    </row>
    <row r="8" spans="1:14" ht="18" customHeight="1">
      <c r="B8" s="485" t="s">
        <v>969</v>
      </c>
      <c r="C8" s="486"/>
      <c r="D8" s="248" t="s">
        <v>2</v>
      </c>
      <c r="E8" s="193" t="s">
        <v>1042</v>
      </c>
      <c r="F8" s="120"/>
    </row>
    <row r="9" spans="1:14" ht="18" customHeight="1">
      <c r="B9" s="487"/>
      <c r="C9" s="488"/>
      <c r="D9" s="260" t="str">
        <f>IF(シート①!D9="","",シート①!D9)</f>
        <v/>
      </c>
      <c r="E9" s="260" t="str">
        <f>IF(シート①!E9="","",シート①!E9)</f>
        <v/>
      </c>
      <c r="F9" s="120"/>
    </row>
    <row r="10" spans="1:14" ht="18" customHeight="1">
      <c r="B10" s="18"/>
      <c r="C10" s="18"/>
      <c r="D10" s="18"/>
      <c r="E10" s="18"/>
      <c r="F10" s="18"/>
      <c r="J10" s="336"/>
    </row>
    <row r="11" spans="1:14" ht="18" customHeight="1">
      <c r="A11" s="5" t="s">
        <v>545</v>
      </c>
      <c r="J11" s="573"/>
      <c r="K11" s="573"/>
      <c r="L11" s="575"/>
      <c r="M11" s="575"/>
    </row>
    <row r="12" spans="1:14" ht="12.75" customHeight="1">
      <c r="B12" s="64"/>
      <c r="I12" s="336"/>
      <c r="J12" s="574"/>
      <c r="K12" s="574"/>
      <c r="L12" s="576"/>
      <c r="M12" s="576"/>
    </row>
    <row r="13" spans="1:14" ht="18" customHeight="1">
      <c r="A13" s="5" t="s">
        <v>979</v>
      </c>
      <c r="F13" s="9"/>
      <c r="G13" s="9"/>
      <c r="H13" s="9"/>
      <c r="I13" s="337"/>
      <c r="J13" s="574"/>
      <c r="K13" s="574"/>
      <c r="L13" s="576"/>
      <c r="M13" s="576"/>
      <c r="N13" s="368"/>
    </row>
    <row r="14" spans="1:14" ht="33" customHeight="1">
      <c r="A14" s="264"/>
      <c r="B14" s="482" t="s">
        <v>525</v>
      </c>
      <c r="C14" s="483"/>
      <c r="D14" s="483"/>
      <c r="E14" s="484"/>
      <c r="F14" s="474" t="s">
        <v>526</v>
      </c>
      <c r="G14" s="474"/>
      <c r="H14" s="265" t="s">
        <v>527</v>
      </c>
      <c r="I14" s="474" t="s">
        <v>984</v>
      </c>
      <c r="J14" s="474" t="s">
        <v>970</v>
      </c>
      <c r="K14" s="570" t="s">
        <v>528</v>
      </c>
      <c r="L14" s="571"/>
      <c r="M14" s="572" t="s">
        <v>1184</v>
      </c>
      <c r="N14" s="473" t="s">
        <v>1153</v>
      </c>
    </row>
    <row r="15" spans="1:14" ht="18" customHeight="1">
      <c r="A15" s="266"/>
      <c r="B15" s="265" t="s">
        <v>529</v>
      </c>
      <c r="C15" s="265" t="s">
        <v>530</v>
      </c>
      <c r="D15" s="265" t="s">
        <v>157</v>
      </c>
      <c r="E15" s="265" t="s">
        <v>158</v>
      </c>
      <c r="F15" s="265" t="s">
        <v>2</v>
      </c>
      <c r="G15" s="265" t="s">
        <v>1</v>
      </c>
      <c r="H15" s="268" t="s">
        <v>1179</v>
      </c>
      <c r="I15" s="474"/>
      <c r="J15" s="489"/>
      <c r="K15" s="269"/>
      <c r="L15" s="269" t="s">
        <v>3</v>
      </c>
      <c r="M15" s="492"/>
      <c r="N15" s="473"/>
    </row>
    <row r="16" spans="1:14" ht="15.95" customHeight="1">
      <c r="A16" s="270">
        <v>1</v>
      </c>
      <c r="B16" s="114"/>
      <c r="C16" s="114"/>
      <c r="D16" s="114"/>
      <c r="E16" s="114"/>
      <c r="F16" s="115"/>
      <c r="G16" s="115"/>
      <c r="H16" s="48"/>
      <c r="I16" s="37"/>
      <c r="J16" s="37"/>
      <c r="K16" s="114"/>
      <c r="L16" s="114"/>
      <c r="M16" s="50">
        <f>ROUNDDOWN(H16*I16*J16,0)</f>
        <v>0</v>
      </c>
      <c r="N16" s="367" t="str">
        <f>IF(OR(F16="",G16=""),"",_xlfn.DAYS(G16, F16)+1)</f>
        <v/>
      </c>
    </row>
    <row r="17" spans="1:14" ht="15.95" customHeight="1">
      <c r="A17" s="270">
        <v>2</v>
      </c>
      <c r="B17" s="114"/>
      <c r="C17" s="114"/>
      <c r="D17" s="114"/>
      <c r="E17" s="114"/>
      <c r="F17" s="115"/>
      <c r="G17" s="115"/>
      <c r="H17" s="48"/>
      <c r="I17" s="37"/>
      <c r="J17" s="37"/>
      <c r="K17" s="114"/>
      <c r="L17" s="114"/>
      <c r="M17" s="50">
        <f t="shared" ref="M17:M26" si="0">ROUNDDOWN(H17*I17*J17,0)</f>
        <v>0</v>
      </c>
      <c r="N17" s="367" t="str">
        <f t="shared" ref="N17:N26" si="1">IF(OR(F17="",G17=""),"",_xlfn.DAYS(G17, F17)+1)</f>
        <v/>
      </c>
    </row>
    <row r="18" spans="1:14" ht="15.95" customHeight="1">
      <c r="A18" s="270">
        <v>3</v>
      </c>
      <c r="B18" s="114"/>
      <c r="C18" s="114"/>
      <c r="D18" s="114"/>
      <c r="E18" s="114"/>
      <c r="F18" s="115"/>
      <c r="G18" s="115"/>
      <c r="H18" s="48"/>
      <c r="I18" s="37"/>
      <c r="J18" s="37"/>
      <c r="K18" s="114"/>
      <c r="L18" s="114"/>
      <c r="M18" s="50">
        <f t="shared" si="0"/>
        <v>0</v>
      </c>
      <c r="N18" s="367" t="str">
        <f t="shared" si="1"/>
        <v/>
      </c>
    </row>
    <row r="19" spans="1:14" ht="15.95" customHeight="1">
      <c r="A19" s="270">
        <v>4</v>
      </c>
      <c r="B19" s="114"/>
      <c r="C19" s="114"/>
      <c r="D19" s="114"/>
      <c r="E19" s="114"/>
      <c r="F19" s="115"/>
      <c r="G19" s="115"/>
      <c r="H19" s="48"/>
      <c r="I19" s="37"/>
      <c r="J19" s="37"/>
      <c r="K19" s="114"/>
      <c r="L19" s="114"/>
      <c r="M19" s="50">
        <f t="shared" si="0"/>
        <v>0</v>
      </c>
      <c r="N19" s="367" t="str">
        <f t="shared" si="1"/>
        <v/>
      </c>
    </row>
    <row r="20" spans="1:14" ht="15.95" customHeight="1">
      <c r="A20" s="270">
        <v>5</v>
      </c>
      <c r="B20" s="114"/>
      <c r="C20" s="114"/>
      <c r="D20" s="114"/>
      <c r="E20" s="114"/>
      <c r="F20" s="115"/>
      <c r="G20" s="115"/>
      <c r="H20" s="48"/>
      <c r="I20" s="37"/>
      <c r="J20" s="37"/>
      <c r="K20" s="114"/>
      <c r="L20" s="114"/>
      <c r="M20" s="50">
        <f t="shared" si="0"/>
        <v>0</v>
      </c>
      <c r="N20" s="367" t="str">
        <f t="shared" si="1"/>
        <v/>
      </c>
    </row>
    <row r="21" spans="1:14" ht="15.95" customHeight="1">
      <c r="A21" s="270">
        <v>6</v>
      </c>
      <c r="B21" s="114"/>
      <c r="C21" s="114"/>
      <c r="D21" s="114"/>
      <c r="E21" s="114"/>
      <c r="F21" s="115"/>
      <c r="G21" s="115"/>
      <c r="H21" s="48"/>
      <c r="I21" s="37"/>
      <c r="J21" s="37"/>
      <c r="K21" s="114"/>
      <c r="L21" s="114"/>
      <c r="M21" s="50">
        <f t="shared" si="0"/>
        <v>0</v>
      </c>
      <c r="N21" s="367" t="str">
        <f t="shared" si="1"/>
        <v/>
      </c>
    </row>
    <row r="22" spans="1:14" ht="15.95" customHeight="1">
      <c r="A22" s="270">
        <v>7</v>
      </c>
      <c r="B22" s="114"/>
      <c r="C22" s="114"/>
      <c r="D22" s="114"/>
      <c r="E22" s="114"/>
      <c r="F22" s="115"/>
      <c r="G22" s="115"/>
      <c r="H22" s="48"/>
      <c r="I22" s="37"/>
      <c r="J22" s="37"/>
      <c r="K22" s="114"/>
      <c r="L22" s="114"/>
      <c r="M22" s="50">
        <f t="shared" si="0"/>
        <v>0</v>
      </c>
      <c r="N22" s="367" t="str">
        <f t="shared" si="1"/>
        <v/>
      </c>
    </row>
    <row r="23" spans="1:14" ht="15.95" customHeight="1">
      <c r="A23" s="270">
        <v>8</v>
      </c>
      <c r="B23" s="114"/>
      <c r="C23" s="114"/>
      <c r="D23" s="114"/>
      <c r="E23" s="114"/>
      <c r="F23" s="115"/>
      <c r="G23" s="115"/>
      <c r="H23" s="48"/>
      <c r="I23" s="37"/>
      <c r="J23" s="37"/>
      <c r="K23" s="114"/>
      <c r="L23" s="114"/>
      <c r="M23" s="50">
        <f t="shared" si="0"/>
        <v>0</v>
      </c>
      <c r="N23" s="367" t="str">
        <f t="shared" si="1"/>
        <v/>
      </c>
    </row>
    <row r="24" spans="1:14" ht="15.95" customHeight="1">
      <c r="A24" s="270">
        <v>9</v>
      </c>
      <c r="B24" s="114"/>
      <c r="C24" s="114"/>
      <c r="D24" s="114"/>
      <c r="E24" s="114"/>
      <c r="F24" s="115"/>
      <c r="G24" s="115"/>
      <c r="H24" s="48"/>
      <c r="I24" s="37"/>
      <c r="J24" s="37"/>
      <c r="K24" s="114"/>
      <c r="L24" s="114"/>
      <c r="M24" s="50">
        <f t="shared" si="0"/>
        <v>0</v>
      </c>
      <c r="N24" s="367" t="str">
        <f t="shared" si="1"/>
        <v/>
      </c>
    </row>
    <row r="25" spans="1:14" ht="15.95" customHeight="1">
      <c r="A25" s="270">
        <v>10</v>
      </c>
      <c r="B25" s="114"/>
      <c r="C25" s="114"/>
      <c r="D25" s="114"/>
      <c r="E25" s="114"/>
      <c r="F25" s="115"/>
      <c r="G25" s="115"/>
      <c r="H25" s="48"/>
      <c r="I25" s="37"/>
      <c r="J25" s="37"/>
      <c r="K25" s="114"/>
      <c r="L25" s="114"/>
      <c r="M25" s="50">
        <f t="shared" si="0"/>
        <v>0</v>
      </c>
      <c r="N25" s="367" t="str">
        <f t="shared" si="1"/>
        <v/>
      </c>
    </row>
    <row r="26" spans="1:14" ht="15.95" customHeight="1">
      <c r="A26" s="270">
        <v>11</v>
      </c>
      <c r="B26" s="114"/>
      <c r="C26" s="114"/>
      <c r="D26" s="114"/>
      <c r="E26" s="114"/>
      <c r="F26" s="115"/>
      <c r="G26" s="115"/>
      <c r="H26" s="48"/>
      <c r="I26" s="37"/>
      <c r="J26" s="37"/>
      <c r="K26" s="114"/>
      <c r="L26" s="114"/>
      <c r="M26" s="50">
        <f t="shared" si="0"/>
        <v>0</v>
      </c>
      <c r="N26" s="367" t="str">
        <f t="shared" si="1"/>
        <v/>
      </c>
    </row>
    <row r="27" spans="1:14" ht="15.95" customHeight="1">
      <c r="A27" s="9"/>
      <c r="B27" s="51"/>
      <c r="C27" s="51"/>
      <c r="D27" s="51"/>
      <c r="E27" s="51"/>
      <c r="F27" s="51"/>
      <c r="G27" s="51"/>
      <c r="H27" s="52"/>
      <c r="I27" s="51"/>
      <c r="J27" s="51"/>
      <c r="K27" s="51"/>
      <c r="L27" s="274" t="s">
        <v>16</v>
      </c>
      <c r="M27" s="50">
        <f>SUM(M16:M26)</f>
        <v>0</v>
      </c>
    </row>
    <row r="28" spans="1:14" ht="15.95" customHeight="1">
      <c r="A28" s="9"/>
      <c r="B28" s="51"/>
      <c r="C28" s="51"/>
      <c r="D28" s="51"/>
      <c r="E28" s="51"/>
      <c r="F28" s="51"/>
      <c r="G28" s="51"/>
      <c r="H28" s="52"/>
      <c r="I28" s="51"/>
      <c r="J28" s="51"/>
      <c r="K28" s="51"/>
      <c r="L28" s="333"/>
      <c r="M28" s="334"/>
    </row>
    <row r="29" spans="1:14" ht="18" customHeight="1">
      <c r="A29" s="5" t="s">
        <v>980</v>
      </c>
      <c r="F29" s="9"/>
      <c r="G29" s="9"/>
      <c r="H29" s="9"/>
      <c r="I29" s="9"/>
      <c r="J29" s="9"/>
      <c r="K29" s="569"/>
      <c r="L29" s="569"/>
      <c r="M29" s="335"/>
      <c r="N29" s="122"/>
    </row>
    <row r="30" spans="1:14" ht="31.5" customHeight="1">
      <c r="A30" s="264"/>
      <c r="B30" s="482" t="s">
        <v>525</v>
      </c>
      <c r="C30" s="483"/>
      <c r="D30" s="483"/>
      <c r="E30" s="484"/>
      <c r="F30" s="490" t="s">
        <v>526</v>
      </c>
      <c r="G30" s="495"/>
      <c r="H30" s="271" t="s">
        <v>527</v>
      </c>
      <c r="I30" s="474" t="s">
        <v>984</v>
      </c>
      <c r="J30" s="474" t="s">
        <v>970</v>
      </c>
      <c r="K30" s="570" t="s">
        <v>528</v>
      </c>
      <c r="L30" s="571"/>
      <c r="M30" s="491" t="s">
        <v>1184</v>
      </c>
      <c r="N30" s="473" t="s">
        <v>1153</v>
      </c>
    </row>
    <row r="31" spans="1:14" ht="18" customHeight="1">
      <c r="A31" s="266"/>
      <c r="B31" s="265" t="s">
        <v>529</v>
      </c>
      <c r="C31" s="265" t="s">
        <v>530</v>
      </c>
      <c r="D31" s="265" t="s">
        <v>157</v>
      </c>
      <c r="E31" s="265" t="s">
        <v>158</v>
      </c>
      <c r="F31" s="265" t="s">
        <v>2</v>
      </c>
      <c r="G31" s="265" t="s">
        <v>1</v>
      </c>
      <c r="H31" s="268" t="s">
        <v>1179</v>
      </c>
      <c r="I31" s="474"/>
      <c r="J31" s="489"/>
      <c r="K31" s="269"/>
      <c r="L31" s="269" t="s">
        <v>3</v>
      </c>
      <c r="M31" s="492"/>
      <c r="N31" s="473"/>
    </row>
    <row r="32" spans="1:14" ht="15.95" customHeight="1">
      <c r="A32" s="270">
        <v>1</v>
      </c>
      <c r="B32" s="114"/>
      <c r="C32" s="114"/>
      <c r="D32" s="114"/>
      <c r="E32" s="114"/>
      <c r="F32" s="115"/>
      <c r="G32" s="115"/>
      <c r="H32" s="48"/>
      <c r="I32" s="37"/>
      <c r="J32" s="37"/>
      <c r="K32" s="114"/>
      <c r="L32" s="114"/>
      <c r="M32" s="56">
        <f t="shared" ref="M32:M42" si="2">ROUNDDOWN(H32*I32*J32,0)</f>
        <v>0</v>
      </c>
      <c r="N32" s="367" t="str">
        <f t="shared" ref="N32:N42" si="3">IF(OR(F32="",G32=""),"",_xlfn.DAYS(G32, F32)+1)</f>
        <v/>
      </c>
    </row>
    <row r="33" spans="1:14" ht="15.95" customHeight="1">
      <c r="A33" s="270">
        <v>2</v>
      </c>
      <c r="B33" s="114"/>
      <c r="C33" s="114"/>
      <c r="D33" s="114"/>
      <c r="E33" s="114"/>
      <c r="F33" s="115"/>
      <c r="G33" s="115"/>
      <c r="H33" s="48"/>
      <c r="I33" s="37"/>
      <c r="J33" s="37"/>
      <c r="K33" s="114"/>
      <c r="L33" s="114"/>
      <c r="M33" s="56">
        <f t="shared" si="2"/>
        <v>0</v>
      </c>
      <c r="N33" s="367" t="str">
        <f t="shared" si="3"/>
        <v/>
      </c>
    </row>
    <row r="34" spans="1:14" ht="15.95" customHeight="1">
      <c r="A34" s="270">
        <v>3</v>
      </c>
      <c r="B34" s="114"/>
      <c r="C34" s="114"/>
      <c r="D34" s="114"/>
      <c r="E34" s="114"/>
      <c r="F34" s="115"/>
      <c r="G34" s="115"/>
      <c r="H34" s="48"/>
      <c r="I34" s="37"/>
      <c r="J34" s="37"/>
      <c r="K34" s="114"/>
      <c r="L34" s="114"/>
      <c r="M34" s="57">
        <f t="shared" si="2"/>
        <v>0</v>
      </c>
      <c r="N34" s="367" t="str">
        <f t="shared" si="3"/>
        <v/>
      </c>
    </row>
    <row r="35" spans="1:14" ht="15.95" customHeight="1">
      <c r="A35" s="270">
        <v>4</v>
      </c>
      <c r="B35" s="114"/>
      <c r="C35" s="114"/>
      <c r="D35" s="114"/>
      <c r="E35" s="114"/>
      <c r="F35" s="115"/>
      <c r="G35" s="115"/>
      <c r="H35" s="48"/>
      <c r="I35" s="37"/>
      <c r="J35" s="37"/>
      <c r="K35" s="114"/>
      <c r="L35" s="114"/>
      <c r="M35" s="57">
        <f t="shared" si="2"/>
        <v>0</v>
      </c>
      <c r="N35" s="367" t="str">
        <f t="shared" si="3"/>
        <v/>
      </c>
    </row>
    <row r="36" spans="1:14" ht="15.95" customHeight="1">
      <c r="A36" s="270">
        <v>5</v>
      </c>
      <c r="B36" s="114"/>
      <c r="C36" s="114"/>
      <c r="D36" s="114"/>
      <c r="E36" s="114"/>
      <c r="F36" s="115"/>
      <c r="G36" s="115"/>
      <c r="H36" s="48"/>
      <c r="I36" s="37"/>
      <c r="J36" s="37"/>
      <c r="K36" s="114"/>
      <c r="L36" s="114"/>
      <c r="M36" s="57">
        <f t="shared" si="2"/>
        <v>0</v>
      </c>
      <c r="N36" s="367" t="str">
        <f t="shared" si="3"/>
        <v/>
      </c>
    </row>
    <row r="37" spans="1:14" ht="15.95" customHeight="1">
      <c r="A37" s="270">
        <v>6</v>
      </c>
      <c r="B37" s="114"/>
      <c r="C37" s="114"/>
      <c r="D37" s="114"/>
      <c r="E37" s="114"/>
      <c r="F37" s="115"/>
      <c r="G37" s="115"/>
      <c r="H37" s="48"/>
      <c r="I37" s="37"/>
      <c r="J37" s="37"/>
      <c r="K37" s="114"/>
      <c r="L37" s="114"/>
      <c r="M37" s="57">
        <f t="shared" si="2"/>
        <v>0</v>
      </c>
      <c r="N37" s="367" t="str">
        <f t="shared" si="3"/>
        <v/>
      </c>
    </row>
    <row r="38" spans="1:14" ht="15.95" customHeight="1">
      <c r="A38" s="270">
        <v>7</v>
      </c>
      <c r="B38" s="114"/>
      <c r="C38" s="114"/>
      <c r="D38" s="114"/>
      <c r="E38" s="114"/>
      <c r="F38" s="115"/>
      <c r="G38" s="115"/>
      <c r="H38" s="48"/>
      <c r="I38" s="37"/>
      <c r="J38" s="37"/>
      <c r="K38" s="114"/>
      <c r="L38" s="114"/>
      <c r="M38" s="57">
        <f t="shared" si="2"/>
        <v>0</v>
      </c>
      <c r="N38" s="367" t="str">
        <f t="shared" si="3"/>
        <v/>
      </c>
    </row>
    <row r="39" spans="1:14" ht="15.95" customHeight="1">
      <c r="A39" s="270">
        <v>8</v>
      </c>
      <c r="B39" s="114"/>
      <c r="C39" s="114"/>
      <c r="D39" s="114"/>
      <c r="E39" s="114"/>
      <c r="F39" s="115"/>
      <c r="G39" s="115"/>
      <c r="H39" s="48"/>
      <c r="I39" s="37"/>
      <c r="J39" s="37"/>
      <c r="K39" s="114"/>
      <c r="L39" s="114"/>
      <c r="M39" s="57">
        <f t="shared" si="2"/>
        <v>0</v>
      </c>
      <c r="N39" s="367" t="str">
        <f t="shared" si="3"/>
        <v/>
      </c>
    </row>
    <row r="40" spans="1:14" ht="15.95" customHeight="1">
      <c r="A40" s="270">
        <v>9</v>
      </c>
      <c r="B40" s="114"/>
      <c r="C40" s="114"/>
      <c r="D40" s="114"/>
      <c r="E40" s="114"/>
      <c r="F40" s="115"/>
      <c r="G40" s="115"/>
      <c r="H40" s="48"/>
      <c r="I40" s="37"/>
      <c r="J40" s="37"/>
      <c r="K40" s="114"/>
      <c r="L40" s="114"/>
      <c r="M40" s="57">
        <f t="shared" si="2"/>
        <v>0</v>
      </c>
      <c r="N40" s="367" t="str">
        <f t="shared" si="3"/>
        <v/>
      </c>
    </row>
    <row r="41" spans="1:14" ht="15.95" customHeight="1">
      <c r="A41" s="270">
        <v>10</v>
      </c>
      <c r="B41" s="114"/>
      <c r="C41" s="114"/>
      <c r="D41" s="114"/>
      <c r="E41" s="114"/>
      <c r="F41" s="115"/>
      <c r="G41" s="115"/>
      <c r="H41" s="48"/>
      <c r="I41" s="37"/>
      <c r="J41" s="37"/>
      <c r="K41" s="114"/>
      <c r="L41" s="114"/>
      <c r="M41" s="57">
        <f t="shared" si="2"/>
        <v>0</v>
      </c>
      <c r="N41" s="367" t="str">
        <f t="shared" si="3"/>
        <v/>
      </c>
    </row>
    <row r="42" spans="1:14" ht="15.95" customHeight="1">
      <c r="A42" s="270">
        <v>11</v>
      </c>
      <c r="B42" s="114"/>
      <c r="C42" s="114"/>
      <c r="D42" s="114"/>
      <c r="E42" s="114"/>
      <c r="F42" s="115"/>
      <c r="G42" s="115"/>
      <c r="H42" s="48"/>
      <c r="I42" s="37"/>
      <c r="J42" s="37"/>
      <c r="K42" s="114"/>
      <c r="L42" s="114"/>
      <c r="M42" s="57">
        <f t="shared" si="2"/>
        <v>0</v>
      </c>
      <c r="N42" s="367" t="str">
        <f t="shared" si="3"/>
        <v/>
      </c>
    </row>
    <row r="43" spans="1:14" ht="15.95" customHeight="1">
      <c r="A43" s="9"/>
      <c r="B43" s="53"/>
      <c r="C43" s="53"/>
      <c r="D43" s="53"/>
      <c r="E43" s="53"/>
      <c r="F43" s="53"/>
      <c r="G43" s="53"/>
      <c r="H43" s="53"/>
      <c r="I43" s="53"/>
      <c r="J43" s="53"/>
      <c r="K43" s="51"/>
      <c r="L43" s="274" t="s">
        <v>16</v>
      </c>
      <c r="M43" s="57">
        <f>SUM(M32:M42)</f>
        <v>0</v>
      </c>
    </row>
    <row r="44" spans="1:14" ht="15.95" customHeight="1">
      <c r="A44" s="9"/>
      <c r="B44" s="53"/>
      <c r="C44" s="53"/>
      <c r="D44" s="53"/>
      <c r="E44" s="53"/>
      <c r="F44" s="53"/>
      <c r="G44" s="53"/>
      <c r="H44" s="53"/>
      <c r="I44" s="53"/>
      <c r="J44" s="53"/>
      <c r="K44" s="493" t="s">
        <v>531</v>
      </c>
      <c r="L44" s="494"/>
      <c r="M44" s="57">
        <f>M43+シート⑥!N36</f>
        <v>0</v>
      </c>
    </row>
    <row r="45" spans="1:14" ht="18" customHeight="1">
      <c r="A45" s="5" t="s">
        <v>981</v>
      </c>
      <c r="C45" s="9"/>
      <c r="D45" s="9"/>
      <c r="E45" s="9"/>
      <c r="F45" s="9"/>
      <c r="G45" s="9"/>
      <c r="H45" s="9"/>
      <c r="I45" s="9"/>
      <c r="J45" s="9"/>
      <c r="K45" s="9"/>
      <c r="L45" s="9"/>
      <c r="M45" s="9"/>
    </row>
    <row r="46" spans="1:14" ht="31.5" customHeight="1">
      <c r="A46" s="489"/>
      <c r="B46" s="482" t="s">
        <v>525</v>
      </c>
      <c r="C46" s="483"/>
      <c r="D46" s="483"/>
      <c r="E46" s="484"/>
      <c r="F46" s="490" t="s">
        <v>526</v>
      </c>
      <c r="G46" s="495"/>
      <c r="H46" s="265" t="s">
        <v>532</v>
      </c>
      <c r="I46" s="474" t="s">
        <v>984</v>
      </c>
      <c r="J46" s="474" t="s">
        <v>970</v>
      </c>
      <c r="K46" s="490" t="s">
        <v>533</v>
      </c>
      <c r="L46" s="484"/>
      <c r="M46" s="491" t="s">
        <v>1184</v>
      </c>
      <c r="N46" s="473" t="s">
        <v>1153</v>
      </c>
    </row>
    <row r="47" spans="1:14" ht="18" customHeight="1">
      <c r="A47" s="489"/>
      <c r="B47" s="265" t="s">
        <v>529</v>
      </c>
      <c r="C47" s="265" t="s">
        <v>530</v>
      </c>
      <c r="D47" s="265" t="s">
        <v>157</v>
      </c>
      <c r="E47" s="265" t="s">
        <v>158</v>
      </c>
      <c r="F47" s="265" t="s">
        <v>2</v>
      </c>
      <c r="G47" s="265" t="s">
        <v>1</v>
      </c>
      <c r="H47" s="268" t="s">
        <v>1179</v>
      </c>
      <c r="I47" s="474"/>
      <c r="J47" s="489"/>
      <c r="K47" s="269"/>
      <c r="L47" s="269" t="s">
        <v>3</v>
      </c>
      <c r="M47" s="492"/>
      <c r="N47" s="473"/>
    </row>
    <row r="48" spans="1:14" ht="15.95" customHeight="1">
      <c r="A48" s="270">
        <v>1</v>
      </c>
      <c r="B48" s="114"/>
      <c r="C48" s="114"/>
      <c r="D48" s="114"/>
      <c r="E48" s="114"/>
      <c r="F48" s="115"/>
      <c r="G48" s="115"/>
      <c r="H48" s="48"/>
      <c r="I48" s="37"/>
      <c r="J48" s="37"/>
      <c r="K48" s="114"/>
      <c r="L48" s="114"/>
      <c r="M48" s="56">
        <f t="shared" ref="M48:M58" si="4">ROUNDDOWN(H48*I48*J48,0)</f>
        <v>0</v>
      </c>
      <c r="N48" s="367" t="str">
        <f t="shared" ref="N48:N58" si="5">IF(OR(F48="",G48=""),"",_xlfn.DAYS(G48, F48)+1)</f>
        <v/>
      </c>
    </row>
    <row r="49" spans="1:14" ht="15.95" customHeight="1">
      <c r="A49" s="270">
        <v>2</v>
      </c>
      <c r="B49" s="114"/>
      <c r="C49" s="114"/>
      <c r="D49" s="114"/>
      <c r="E49" s="114"/>
      <c r="F49" s="115"/>
      <c r="G49" s="115"/>
      <c r="H49" s="48"/>
      <c r="I49" s="37"/>
      <c r="J49" s="37"/>
      <c r="K49" s="114"/>
      <c r="L49" s="114"/>
      <c r="M49" s="57">
        <f t="shared" si="4"/>
        <v>0</v>
      </c>
      <c r="N49" s="367" t="str">
        <f t="shared" si="5"/>
        <v/>
      </c>
    </row>
    <row r="50" spans="1:14" ht="15.95" customHeight="1">
      <c r="A50" s="270">
        <v>3</v>
      </c>
      <c r="B50" s="114"/>
      <c r="C50" s="114"/>
      <c r="D50" s="114"/>
      <c r="E50" s="114"/>
      <c r="F50" s="115"/>
      <c r="G50" s="115"/>
      <c r="H50" s="48"/>
      <c r="I50" s="37"/>
      <c r="J50" s="37"/>
      <c r="K50" s="114"/>
      <c r="L50" s="114"/>
      <c r="M50" s="57">
        <f t="shared" si="4"/>
        <v>0</v>
      </c>
      <c r="N50" s="367" t="str">
        <f t="shared" si="5"/>
        <v/>
      </c>
    </row>
    <row r="51" spans="1:14" ht="15.95" customHeight="1">
      <c r="A51" s="270">
        <v>4</v>
      </c>
      <c r="B51" s="114"/>
      <c r="C51" s="114"/>
      <c r="D51" s="114"/>
      <c r="E51" s="114"/>
      <c r="F51" s="115"/>
      <c r="G51" s="115"/>
      <c r="H51" s="48"/>
      <c r="I51" s="37"/>
      <c r="J51" s="37"/>
      <c r="K51" s="114"/>
      <c r="L51" s="114"/>
      <c r="M51" s="57">
        <f t="shared" si="4"/>
        <v>0</v>
      </c>
      <c r="N51" s="367" t="str">
        <f t="shared" si="5"/>
        <v/>
      </c>
    </row>
    <row r="52" spans="1:14" ht="15.95" customHeight="1">
      <c r="A52" s="270">
        <v>5</v>
      </c>
      <c r="B52" s="114"/>
      <c r="C52" s="114"/>
      <c r="D52" s="114"/>
      <c r="E52" s="114"/>
      <c r="F52" s="115"/>
      <c r="G52" s="115"/>
      <c r="H52" s="48"/>
      <c r="I52" s="37"/>
      <c r="J52" s="37"/>
      <c r="K52" s="114"/>
      <c r="L52" s="114"/>
      <c r="M52" s="57">
        <f t="shared" si="4"/>
        <v>0</v>
      </c>
      <c r="N52" s="367" t="str">
        <f t="shared" si="5"/>
        <v/>
      </c>
    </row>
    <row r="53" spans="1:14" ht="15.95" customHeight="1">
      <c r="A53" s="270">
        <v>6</v>
      </c>
      <c r="B53" s="114"/>
      <c r="C53" s="114"/>
      <c r="D53" s="114"/>
      <c r="E53" s="114"/>
      <c r="F53" s="115"/>
      <c r="G53" s="115"/>
      <c r="H53" s="48"/>
      <c r="I53" s="37"/>
      <c r="J53" s="37"/>
      <c r="K53" s="114"/>
      <c r="L53" s="114"/>
      <c r="M53" s="57">
        <f t="shared" si="4"/>
        <v>0</v>
      </c>
      <c r="N53" s="367" t="str">
        <f t="shared" si="5"/>
        <v/>
      </c>
    </row>
    <row r="54" spans="1:14" ht="15.95" customHeight="1">
      <c r="A54" s="270">
        <v>7</v>
      </c>
      <c r="B54" s="114"/>
      <c r="C54" s="114"/>
      <c r="D54" s="114"/>
      <c r="E54" s="114"/>
      <c r="F54" s="115"/>
      <c r="G54" s="115"/>
      <c r="H54" s="48"/>
      <c r="I54" s="37"/>
      <c r="J54" s="37"/>
      <c r="K54" s="114"/>
      <c r="L54" s="114"/>
      <c r="M54" s="57">
        <f t="shared" si="4"/>
        <v>0</v>
      </c>
      <c r="N54" s="367" t="str">
        <f t="shared" si="5"/>
        <v/>
      </c>
    </row>
    <row r="55" spans="1:14" ht="15.95" customHeight="1">
      <c r="A55" s="270">
        <v>8</v>
      </c>
      <c r="B55" s="114"/>
      <c r="C55" s="114"/>
      <c r="D55" s="114"/>
      <c r="E55" s="114"/>
      <c r="F55" s="115"/>
      <c r="G55" s="115"/>
      <c r="H55" s="48"/>
      <c r="I55" s="37"/>
      <c r="J55" s="37"/>
      <c r="K55" s="114"/>
      <c r="L55" s="114"/>
      <c r="M55" s="57">
        <f t="shared" si="4"/>
        <v>0</v>
      </c>
      <c r="N55" s="367" t="str">
        <f t="shared" si="5"/>
        <v/>
      </c>
    </row>
    <row r="56" spans="1:14" ht="15.95" customHeight="1">
      <c r="A56" s="270">
        <v>9</v>
      </c>
      <c r="B56" s="114"/>
      <c r="C56" s="114"/>
      <c r="D56" s="114"/>
      <c r="E56" s="114"/>
      <c r="F56" s="115"/>
      <c r="G56" s="115"/>
      <c r="H56" s="48"/>
      <c r="I56" s="37"/>
      <c r="J56" s="37"/>
      <c r="K56" s="114"/>
      <c r="L56" s="114"/>
      <c r="M56" s="57">
        <f t="shared" si="4"/>
        <v>0</v>
      </c>
      <c r="N56" s="367" t="str">
        <f t="shared" si="5"/>
        <v/>
      </c>
    </row>
    <row r="57" spans="1:14" ht="15.95" customHeight="1">
      <c r="A57" s="270">
        <v>10</v>
      </c>
      <c r="B57" s="114"/>
      <c r="C57" s="114"/>
      <c r="D57" s="114"/>
      <c r="E57" s="114"/>
      <c r="F57" s="115"/>
      <c r="G57" s="115"/>
      <c r="H57" s="48"/>
      <c r="I57" s="37"/>
      <c r="J57" s="37"/>
      <c r="K57" s="114"/>
      <c r="L57" s="114"/>
      <c r="M57" s="57">
        <f t="shared" si="4"/>
        <v>0</v>
      </c>
      <c r="N57" s="367" t="str">
        <f t="shared" si="5"/>
        <v/>
      </c>
    </row>
    <row r="58" spans="1:14" ht="15.95" customHeight="1">
      <c r="A58" s="270">
        <v>11</v>
      </c>
      <c r="B58" s="114"/>
      <c r="C58" s="114"/>
      <c r="D58" s="114"/>
      <c r="E58" s="114"/>
      <c r="F58" s="115"/>
      <c r="G58" s="115"/>
      <c r="H58" s="48"/>
      <c r="I58" s="37"/>
      <c r="J58" s="37"/>
      <c r="K58" s="114"/>
      <c r="L58" s="114"/>
      <c r="M58" s="57">
        <f t="shared" si="4"/>
        <v>0</v>
      </c>
      <c r="N58" s="367" t="str">
        <f t="shared" si="5"/>
        <v/>
      </c>
    </row>
    <row r="59" spans="1:14" ht="15.95" customHeight="1">
      <c r="B59" s="123"/>
      <c r="C59" s="123"/>
      <c r="D59" s="123"/>
      <c r="E59" s="123"/>
      <c r="F59" s="123"/>
      <c r="G59" s="123"/>
      <c r="H59" s="53"/>
      <c r="I59" s="53"/>
      <c r="J59" s="53"/>
      <c r="K59" s="51"/>
      <c r="L59" s="274" t="s">
        <v>16</v>
      </c>
      <c r="M59" s="57">
        <f>SUM(M48:M58)</f>
        <v>0</v>
      </c>
    </row>
    <row r="60" spans="1:14" ht="15.95" customHeight="1">
      <c r="B60" s="123"/>
      <c r="C60" s="123"/>
      <c r="D60" s="123"/>
      <c r="E60" s="123"/>
      <c r="F60" s="123"/>
      <c r="G60" s="123"/>
      <c r="H60" s="53"/>
      <c r="I60" s="53"/>
      <c r="J60" s="53"/>
      <c r="K60" s="493" t="s">
        <v>531</v>
      </c>
      <c r="L60" s="494"/>
      <c r="M60" s="57">
        <f>M59+シート⑥!N55</f>
        <v>0</v>
      </c>
    </row>
    <row r="61" spans="1:14" ht="18" customHeight="1"/>
    <row r="62" spans="1:14" ht="18" customHeight="1"/>
  </sheetData>
  <sheetProtection algorithmName="SHA-512" hashValue="0U30XOKNnkJy7qw0b5jwzu3eLC+amk3lmZYf06Bjk0PhI7fOIzDek75f4EM6K+VKu+pzAfAmeNro5zBtK5p7JQ==" saltValue="7tCBeIlVZjBjMdZdB0gBIw==" spinCount="100000" sheet="1" objects="1" scenarios="1" selectLockedCells="1"/>
  <mergeCells count="38">
    <mergeCell ref="B6:C6"/>
    <mergeCell ref="D6:E6"/>
    <mergeCell ref="B7:C7"/>
    <mergeCell ref="D7:E7"/>
    <mergeCell ref="B14:E14"/>
    <mergeCell ref="B3:C3"/>
    <mergeCell ref="D3:E3"/>
    <mergeCell ref="B4:C4"/>
    <mergeCell ref="D4:E4"/>
    <mergeCell ref="B5:C5"/>
    <mergeCell ref="D5:E5"/>
    <mergeCell ref="J14:J15"/>
    <mergeCell ref="K14:L14"/>
    <mergeCell ref="M14:M15"/>
    <mergeCell ref="I14:I15"/>
    <mergeCell ref="B8:C9"/>
    <mergeCell ref="F14:G14"/>
    <mergeCell ref="J11:K13"/>
    <mergeCell ref="L11:M13"/>
    <mergeCell ref="B30:E30"/>
    <mergeCell ref="F30:G30"/>
    <mergeCell ref="J30:J31"/>
    <mergeCell ref="K30:L30"/>
    <mergeCell ref="I30:I31"/>
    <mergeCell ref="A46:A47"/>
    <mergeCell ref="B46:E46"/>
    <mergeCell ref="F46:G46"/>
    <mergeCell ref="J46:J47"/>
    <mergeCell ref="K46:L46"/>
    <mergeCell ref="I46:I47"/>
    <mergeCell ref="N14:N15"/>
    <mergeCell ref="N30:N31"/>
    <mergeCell ref="N46:N47"/>
    <mergeCell ref="K29:L29"/>
    <mergeCell ref="K60:L60"/>
    <mergeCell ref="M30:M31"/>
    <mergeCell ref="K44:L44"/>
    <mergeCell ref="M46:M47"/>
  </mergeCells>
  <phoneticPr fontId="4"/>
  <conditionalFormatting sqref="B16:L26 B32:L42 B48:L58">
    <cfRule type="expression" dxfId="69" priority="57">
      <formula>B16&lt;&gt;""</formula>
    </cfRule>
  </conditionalFormatting>
  <conditionalFormatting sqref="F16:F26 F32:F42 F48:F58">
    <cfRule type="expression" dxfId="68" priority="3">
      <formula>AND($D$9&lt;&gt;"",F16&lt;&gt;"",(F16-$D$9)&lt;0)</formula>
    </cfRule>
  </conditionalFormatting>
  <conditionalFormatting sqref="F16:G26 F32:G42 F48:G58">
    <cfRule type="expression" dxfId="67" priority="7">
      <formula>AND($F16&lt;&gt;"",$G16&lt;&gt;"",($G16-$F16)&lt;0)</formula>
    </cfRule>
    <cfRule type="expression" dxfId="66" priority="8">
      <formula>AND($D$7&lt;&gt;"",F16&lt;&gt;"",(F16-$D$7)&lt;0)</formula>
    </cfRule>
  </conditionalFormatting>
  <conditionalFormatting sqref="G16:G26 G32:G42 G48:G58">
    <cfRule type="expression" dxfId="65" priority="1">
      <formula>AND(G16&lt;&gt;"",G16&gt;DATE(2027,2,28))</formula>
    </cfRule>
    <cfRule type="expression" dxfId="64" priority="2">
      <formula>AND($D$9&lt;&gt;"",G16&lt;&gt;"",(G16-$E$9)&gt;0)</formula>
    </cfRule>
  </conditionalFormatting>
  <dataValidations count="5">
    <dataValidation type="date" operator="greaterThanOrEqual" allowBlank="1" showInputMessage="1" showErrorMessage="1" error="日付を入力して下さい。_x000a_&quot;2023/1/1&quot;の様にご入力下さい。" sqref="F16:G26 F32:G42 F48:G58" xr:uid="{00000000-0002-0000-0600-000000000000}">
      <formula1>1</formula1>
    </dataValidation>
    <dataValidation type="list" allowBlank="1" showInputMessage="1" showErrorMessage="1" sqref="K16:K26 K32:K42 K48:K58" xr:uid="{00000000-0002-0000-0600-000001000000}">
      <formula1>"源泉徴収票,賃金台帳,税務申告書の該当部分・BIMに係る受託業務の契約書・請求書,派遣契約書・請求書"</formula1>
    </dataValidation>
    <dataValidation allowBlank="1" showInputMessage="1" showErrorMessage="1" prompt="左記のプロジェクト従事期間中に支出された給与を記載_x000a_※1年間の支給総額ではありません" sqref="H16 H32 H48" xr:uid="{6986FFFF-BD7C-4854-959E-926882F4FD86}"/>
    <dataValidation allowBlank="1" showInputMessage="1" showErrorMessage="1" prompt="他の事業も担当している場合は、当プロジェクトの従事割合を記載" sqref="I16 I32 I48" xr:uid="{6F7EDAC1-0829-4C4E-BC5A-C987C9281686}"/>
    <dataValidation allowBlank="1" showInputMessage="1" showErrorMessage="1" prompt="本プロジェクトで行う業務の内、補助対象となる業務の従事割合" sqref="J16 J32 J48" xr:uid="{3DAAA785-7787-442A-B5FA-8C556BE5EBB6}"/>
  </dataValidations>
  <pageMargins left="0.70866141732283472" right="0.70866141732283472" top="0.55118110236220474" bottom="0.55118110236220474" header="0.31496062992125984" footer="0.31496062992125984"/>
  <pageSetup paperSize="8" scale="69" orientation="landscape"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3330" r:id="rId4" name="Check Box 18">
              <controlPr defaultSize="0" autoFill="0" autoLine="0" autoPict="0">
                <anchor moveWithCells="1">
                  <from>
                    <xdr:col>7</xdr:col>
                    <xdr:colOff>1781175</xdr:colOff>
                    <xdr:row>7</xdr:row>
                    <xdr:rowOff>19050</xdr:rowOff>
                  </from>
                  <to>
                    <xdr:col>8</xdr:col>
                    <xdr:colOff>342900</xdr:colOff>
                    <xdr:row>8</xdr:row>
                    <xdr:rowOff>123825</xdr:rowOff>
                  </to>
                </anchor>
              </controlPr>
            </control>
          </mc:Choice>
        </mc:AlternateContent>
        <mc:AlternateContent xmlns:mc="http://schemas.openxmlformats.org/markup-compatibility/2006">
          <mc:Choice Requires="x14">
            <control shapeId="13331" r:id="rId5" name="Check Box 19">
              <controlPr defaultSize="0" autoFill="0" autoLine="0" autoPict="0">
                <anchor moveWithCells="1">
                  <from>
                    <xdr:col>7</xdr:col>
                    <xdr:colOff>1781175</xdr:colOff>
                    <xdr:row>6</xdr:row>
                    <xdr:rowOff>47625</xdr:rowOff>
                  </from>
                  <to>
                    <xdr:col>8</xdr:col>
                    <xdr:colOff>276225</xdr:colOff>
                    <xdr:row>7</xdr:row>
                    <xdr:rowOff>95250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P61"/>
  <sheetViews>
    <sheetView showGridLines="0" zoomScaleNormal="100" zoomScaleSheetLayoutView="100" workbookViewId="0">
      <selection activeCell="B21" sqref="B21"/>
    </sheetView>
  </sheetViews>
  <sheetFormatPr defaultColWidth="9" defaultRowHeight="15" customHeight="1"/>
  <cols>
    <col min="1" max="1" width="4" style="13" customWidth="1"/>
    <col min="2" max="3" width="25.625" style="13" customWidth="1"/>
    <col min="4" max="8" width="12.125" style="13" customWidth="1"/>
    <col min="9" max="11" width="19.625" style="13" customWidth="1"/>
    <col min="12" max="12" width="18.25" style="13" customWidth="1"/>
    <col min="13" max="13" width="16.625" style="13" customWidth="1"/>
    <col min="14" max="14" width="18.25" style="13" customWidth="1"/>
    <col min="15" max="16" width="7.375" style="364" customWidth="1"/>
    <col min="17" max="19" width="12" style="13" customWidth="1"/>
    <col min="20" max="20" width="15.25" style="13" customWidth="1"/>
    <col min="21" max="21" width="18.125" style="13" bestFit="1" customWidth="1"/>
    <col min="22" max="23" width="21" style="13" bestFit="1" customWidth="1"/>
    <col min="24" max="25" width="16.625" style="13" customWidth="1"/>
    <col min="26" max="26" width="10.625" style="13" customWidth="1"/>
    <col min="27" max="16384" width="9" style="13"/>
  </cols>
  <sheetData>
    <row r="1" spans="1:14" ht="27.75" customHeight="1">
      <c r="B1" s="250" t="s">
        <v>1002</v>
      </c>
      <c r="N1" s="121"/>
    </row>
    <row r="2" spans="1:14" ht="18" customHeight="1" thickBot="1">
      <c r="B2" s="5"/>
      <c r="N2" s="28" t="s">
        <v>174</v>
      </c>
    </row>
    <row r="3" spans="1:14" ht="18" customHeight="1" thickBot="1">
      <c r="B3" s="489" t="s">
        <v>15</v>
      </c>
      <c r="C3" s="577"/>
      <c r="D3" s="499" t="str">
        <f>IF(シート①!D3="","",シート①!D3)</f>
        <v/>
      </c>
      <c r="E3" s="499"/>
      <c r="F3" s="499"/>
      <c r="G3" s="499"/>
      <c r="N3" s="118"/>
    </row>
    <row r="4" spans="1:14" ht="18" customHeight="1">
      <c r="B4" s="489" t="s">
        <v>14</v>
      </c>
      <c r="C4" s="577"/>
      <c r="D4" s="500" t="str">
        <f>IF(シート①!D4="","",シート①!D4)</f>
        <v>交付申請では記載しません。</v>
      </c>
      <c r="E4" s="500"/>
      <c r="F4" s="500"/>
      <c r="G4" s="500"/>
    </row>
    <row r="5" spans="1:14" ht="18" customHeight="1">
      <c r="B5" s="489" t="s">
        <v>168</v>
      </c>
      <c r="C5" s="577"/>
      <c r="D5" s="499" t="str">
        <f>IF(シート①!D5="","",シート①!D5)</f>
        <v/>
      </c>
      <c r="E5" s="499"/>
      <c r="F5" s="499"/>
      <c r="G5" s="499"/>
    </row>
    <row r="6" spans="1:14" ht="18" customHeight="1">
      <c r="B6" s="489" t="s">
        <v>170</v>
      </c>
      <c r="C6" s="577"/>
      <c r="D6" s="500" t="str">
        <f>IF(シート①!D6="","",シート①!D6)</f>
        <v>交付申請では記載しません。</v>
      </c>
      <c r="E6" s="500"/>
      <c r="F6" s="500"/>
      <c r="G6" s="500"/>
      <c r="H6" s="136" t="s">
        <v>1043</v>
      </c>
    </row>
    <row r="7" spans="1:14" ht="18" customHeight="1">
      <c r="B7" s="577" t="s">
        <v>1046</v>
      </c>
      <c r="C7" s="578"/>
      <c r="D7" s="501" t="str">
        <f>IF(シート①!D7="","",シート①!D7)</f>
        <v/>
      </c>
      <c r="E7" s="501"/>
      <c r="F7" s="501"/>
      <c r="G7" s="501"/>
    </row>
    <row r="8" spans="1:14" ht="18" customHeight="1">
      <c r="B8" s="579" t="s">
        <v>969</v>
      </c>
      <c r="C8" s="580"/>
      <c r="D8" s="502" t="s">
        <v>2</v>
      </c>
      <c r="E8" s="502"/>
      <c r="F8" s="428" t="s">
        <v>1042</v>
      </c>
      <c r="G8" s="428"/>
    </row>
    <row r="9" spans="1:14" ht="18" customHeight="1">
      <c r="B9" s="581"/>
      <c r="C9" s="582"/>
      <c r="D9" s="501" t="str">
        <f>IF(シート①!D9="","",シート①!D9)</f>
        <v/>
      </c>
      <c r="E9" s="501"/>
      <c r="F9" s="501" t="str">
        <f>IF(シート①!E9="","",シート①!E9)</f>
        <v/>
      </c>
      <c r="G9" s="501"/>
    </row>
    <row r="10" spans="1:14" ht="23.1" customHeight="1">
      <c r="E10" s="349"/>
      <c r="F10" s="349"/>
    </row>
    <row r="11" spans="1:14" ht="18" customHeight="1">
      <c r="A11" s="5" t="s">
        <v>534</v>
      </c>
      <c r="E11" s="18"/>
      <c r="F11" s="18"/>
    </row>
    <row r="12" spans="1:14" ht="25.5" customHeight="1"/>
    <row r="13" spans="1:14" ht="18" customHeight="1">
      <c r="A13" s="134" t="s">
        <v>979</v>
      </c>
      <c r="C13" s="133"/>
      <c r="D13" s="133"/>
      <c r="E13" s="133"/>
      <c r="F13" s="133"/>
      <c r="G13" s="133"/>
      <c r="H13" s="133"/>
      <c r="I13" s="133"/>
      <c r="J13" s="135"/>
      <c r="K13" s="135"/>
      <c r="L13" s="133"/>
      <c r="M13" s="133"/>
      <c r="N13" s="133"/>
    </row>
    <row r="14" spans="1:14" ht="21.95" customHeight="1">
      <c r="A14" s="135"/>
      <c r="C14" s="18"/>
      <c r="D14" s="18"/>
      <c r="E14" s="156"/>
      <c r="F14" s="156"/>
      <c r="G14" s="156"/>
      <c r="H14" s="156"/>
      <c r="I14" s="157"/>
      <c r="J14" s="158"/>
      <c r="K14" s="158"/>
      <c r="L14" s="155"/>
      <c r="M14" s="155"/>
      <c r="N14" s="157"/>
    </row>
    <row r="15" spans="1:14" ht="21.95" customHeight="1">
      <c r="A15" s="135"/>
      <c r="B15" s="155"/>
      <c r="C15" s="155"/>
      <c r="D15" s="155"/>
      <c r="E15" s="156"/>
      <c r="F15" s="156"/>
      <c r="G15" s="156"/>
      <c r="H15" s="156"/>
      <c r="I15" s="157"/>
      <c r="J15" s="158"/>
      <c r="K15" s="158"/>
      <c r="L15" s="155"/>
      <c r="M15" s="155"/>
      <c r="N15" s="157"/>
    </row>
    <row r="16" spans="1:14" ht="21.95" customHeight="1">
      <c r="A16" s="135"/>
      <c r="B16" s="155"/>
      <c r="C16" s="155"/>
      <c r="D16" s="155"/>
      <c r="E16" s="156"/>
      <c r="F16" s="156"/>
      <c r="G16" s="156"/>
      <c r="H16" s="156"/>
      <c r="I16" s="157"/>
      <c r="J16" s="158"/>
      <c r="K16" s="158"/>
      <c r="L16" s="155"/>
      <c r="M16" s="155"/>
      <c r="N16" s="157"/>
    </row>
    <row r="17" spans="1:16" ht="30.75" customHeight="1">
      <c r="A17" s="135"/>
      <c r="B17" s="155"/>
      <c r="C17" s="155"/>
      <c r="D17" s="155"/>
      <c r="E17" s="155"/>
      <c r="F17" s="155"/>
      <c r="G17" s="155"/>
      <c r="H17" s="155"/>
      <c r="I17" s="155"/>
      <c r="J17" s="155"/>
      <c r="K17" s="155"/>
      <c r="L17" s="155"/>
      <c r="M17" s="155"/>
      <c r="N17" s="157"/>
    </row>
    <row r="18" spans="1:16" ht="18" customHeight="1">
      <c r="A18" s="134" t="s">
        <v>980</v>
      </c>
      <c r="C18" s="62"/>
      <c r="D18" s="62"/>
      <c r="E18" s="62"/>
      <c r="F18" s="62"/>
      <c r="G18" s="62"/>
      <c r="H18" s="62"/>
      <c r="I18" s="62"/>
      <c r="J18" s="62"/>
      <c r="K18" s="62"/>
      <c r="L18" s="62"/>
      <c r="M18" s="62"/>
      <c r="N18" s="62"/>
      <c r="O18" s="368"/>
    </row>
    <row r="19" spans="1:16" ht="18" customHeight="1">
      <c r="A19" s="513"/>
      <c r="B19" s="490" t="s">
        <v>535</v>
      </c>
      <c r="C19" s="491" t="s">
        <v>536</v>
      </c>
      <c r="D19" s="491" t="s">
        <v>1165</v>
      </c>
      <c r="E19" s="482" t="s">
        <v>1166</v>
      </c>
      <c r="F19" s="484"/>
      <c r="G19" s="482" t="s">
        <v>537</v>
      </c>
      <c r="H19" s="483"/>
      <c r="I19" s="491" t="s">
        <v>1177</v>
      </c>
      <c r="J19" s="474" t="s">
        <v>985</v>
      </c>
      <c r="K19" s="474" t="s">
        <v>971</v>
      </c>
      <c r="L19" s="490" t="s">
        <v>540</v>
      </c>
      <c r="M19" s="484"/>
      <c r="N19" s="491" t="s">
        <v>1184</v>
      </c>
      <c r="O19" s="496" t="s">
        <v>1193</v>
      </c>
      <c r="P19" s="498" t="s">
        <v>1153</v>
      </c>
    </row>
    <row r="20" spans="1:16" ht="18" customHeight="1">
      <c r="A20" s="514"/>
      <c r="B20" s="505"/>
      <c r="C20" s="492"/>
      <c r="D20" s="492"/>
      <c r="E20" s="265" t="s">
        <v>2</v>
      </c>
      <c r="F20" s="265" t="s">
        <v>1</v>
      </c>
      <c r="G20" s="265" t="s">
        <v>2</v>
      </c>
      <c r="H20" s="265" t="s">
        <v>1</v>
      </c>
      <c r="I20" s="492"/>
      <c r="J20" s="474"/>
      <c r="K20" s="489"/>
      <c r="L20" s="269"/>
      <c r="M20" s="269" t="s">
        <v>3</v>
      </c>
      <c r="N20" s="492"/>
      <c r="O20" s="497"/>
      <c r="P20" s="498"/>
    </row>
    <row r="21" spans="1:16" ht="15.95" customHeight="1">
      <c r="A21" s="270">
        <v>1</v>
      </c>
      <c r="B21" s="114"/>
      <c r="C21" s="114"/>
      <c r="D21" s="115"/>
      <c r="E21" s="60"/>
      <c r="F21" s="60"/>
      <c r="G21" s="60"/>
      <c r="H21" s="60"/>
      <c r="I21" s="48"/>
      <c r="J21" s="37"/>
      <c r="K21" s="37"/>
      <c r="L21" s="114"/>
      <c r="M21" s="114"/>
      <c r="N21" s="61">
        <f>ROUNDDOWN(I21*J21*K21,0)</f>
        <v>0</v>
      </c>
      <c r="O21" s="367" t="str">
        <f>IF(OR(F21="",E21=""),"",_xlfn.DAYS(F21, E21)+1)</f>
        <v/>
      </c>
      <c r="P21" s="367" t="str">
        <f>IF(OR(G21="",H21=""),"",_xlfn.DAYS(H21, G21)+1)</f>
        <v/>
      </c>
    </row>
    <row r="22" spans="1:16" ht="15.95" customHeight="1">
      <c r="A22" s="270">
        <v>2</v>
      </c>
      <c r="B22" s="59"/>
      <c r="C22" s="114"/>
      <c r="D22" s="115"/>
      <c r="E22" s="60"/>
      <c r="F22" s="60"/>
      <c r="G22" s="60"/>
      <c r="H22" s="60"/>
      <c r="I22" s="48"/>
      <c r="J22" s="37"/>
      <c r="K22" s="37"/>
      <c r="L22" s="114"/>
      <c r="M22" s="114"/>
      <c r="N22" s="61">
        <f t="shared" ref="N22:N35" si="0">ROUNDDOWN(I22*J22*K22,0)</f>
        <v>0</v>
      </c>
      <c r="O22" s="367" t="str">
        <f t="shared" ref="O22:O35" si="1">IF(OR(F22="",E22=""),"",_xlfn.DAYS(F22, E22)+1)</f>
        <v/>
      </c>
      <c r="P22" s="367" t="str">
        <f t="shared" ref="P22:P35" si="2">IF(OR(G22="",H22=""),"",_xlfn.DAYS(H22, G22)+1)</f>
        <v/>
      </c>
    </row>
    <row r="23" spans="1:16" ht="15.95" customHeight="1">
      <c r="A23" s="270">
        <v>3</v>
      </c>
      <c r="B23" s="59"/>
      <c r="C23" s="114"/>
      <c r="D23" s="115"/>
      <c r="E23" s="60"/>
      <c r="F23" s="60"/>
      <c r="G23" s="60"/>
      <c r="H23" s="60"/>
      <c r="I23" s="48"/>
      <c r="J23" s="37"/>
      <c r="K23" s="37"/>
      <c r="L23" s="114"/>
      <c r="M23" s="114"/>
      <c r="N23" s="61">
        <f t="shared" si="0"/>
        <v>0</v>
      </c>
      <c r="O23" s="367" t="str">
        <f t="shared" si="1"/>
        <v/>
      </c>
      <c r="P23" s="367" t="str">
        <f t="shared" si="2"/>
        <v/>
      </c>
    </row>
    <row r="24" spans="1:16" ht="15.95" customHeight="1">
      <c r="A24" s="270">
        <v>4</v>
      </c>
      <c r="B24" s="59"/>
      <c r="C24" s="114"/>
      <c r="D24" s="115"/>
      <c r="E24" s="60"/>
      <c r="F24" s="60"/>
      <c r="G24" s="60"/>
      <c r="H24" s="60"/>
      <c r="I24" s="48"/>
      <c r="J24" s="37"/>
      <c r="K24" s="37"/>
      <c r="L24" s="114"/>
      <c r="M24" s="114"/>
      <c r="N24" s="61">
        <f t="shared" si="0"/>
        <v>0</v>
      </c>
      <c r="O24" s="367" t="str">
        <f t="shared" si="1"/>
        <v/>
      </c>
      <c r="P24" s="367" t="str">
        <f t="shared" si="2"/>
        <v/>
      </c>
    </row>
    <row r="25" spans="1:16" ht="15.95" customHeight="1">
      <c r="A25" s="270">
        <v>5</v>
      </c>
      <c r="B25" s="59"/>
      <c r="C25" s="114"/>
      <c r="D25" s="115"/>
      <c r="E25" s="60"/>
      <c r="F25" s="60"/>
      <c r="G25" s="60"/>
      <c r="H25" s="60"/>
      <c r="I25" s="48"/>
      <c r="J25" s="37"/>
      <c r="K25" s="37"/>
      <c r="L25" s="114"/>
      <c r="M25" s="114"/>
      <c r="N25" s="61">
        <f t="shared" si="0"/>
        <v>0</v>
      </c>
      <c r="O25" s="367" t="str">
        <f t="shared" si="1"/>
        <v/>
      </c>
      <c r="P25" s="367" t="str">
        <f t="shared" si="2"/>
        <v/>
      </c>
    </row>
    <row r="26" spans="1:16" ht="15.95" customHeight="1">
      <c r="A26" s="270">
        <v>6</v>
      </c>
      <c r="B26" s="59"/>
      <c r="C26" s="114"/>
      <c r="D26" s="115"/>
      <c r="E26" s="60"/>
      <c r="F26" s="60"/>
      <c r="G26" s="60"/>
      <c r="H26" s="60"/>
      <c r="I26" s="48"/>
      <c r="J26" s="37"/>
      <c r="K26" s="37"/>
      <c r="L26" s="114"/>
      <c r="M26" s="114"/>
      <c r="N26" s="61">
        <f t="shared" si="0"/>
        <v>0</v>
      </c>
      <c r="O26" s="367" t="str">
        <f t="shared" si="1"/>
        <v/>
      </c>
      <c r="P26" s="367" t="str">
        <f t="shared" si="2"/>
        <v/>
      </c>
    </row>
    <row r="27" spans="1:16" ht="15.95" customHeight="1">
      <c r="A27" s="270">
        <v>7</v>
      </c>
      <c r="B27" s="59"/>
      <c r="C27" s="114"/>
      <c r="D27" s="115"/>
      <c r="E27" s="60"/>
      <c r="F27" s="60"/>
      <c r="G27" s="60"/>
      <c r="H27" s="60"/>
      <c r="I27" s="48"/>
      <c r="J27" s="37"/>
      <c r="K27" s="37"/>
      <c r="L27" s="114"/>
      <c r="M27" s="114"/>
      <c r="N27" s="61">
        <f t="shared" si="0"/>
        <v>0</v>
      </c>
      <c r="O27" s="367" t="str">
        <f t="shared" si="1"/>
        <v/>
      </c>
      <c r="P27" s="367" t="str">
        <f t="shared" si="2"/>
        <v/>
      </c>
    </row>
    <row r="28" spans="1:16" ht="15.95" customHeight="1">
      <c r="A28" s="270">
        <v>8</v>
      </c>
      <c r="B28" s="59"/>
      <c r="C28" s="114"/>
      <c r="D28" s="115"/>
      <c r="E28" s="60"/>
      <c r="F28" s="60"/>
      <c r="G28" s="60"/>
      <c r="H28" s="60"/>
      <c r="I28" s="48"/>
      <c r="J28" s="37"/>
      <c r="K28" s="37"/>
      <c r="L28" s="114"/>
      <c r="M28" s="114"/>
      <c r="N28" s="61">
        <f t="shared" si="0"/>
        <v>0</v>
      </c>
      <c r="O28" s="367" t="str">
        <f t="shared" si="1"/>
        <v/>
      </c>
      <c r="P28" s="367" t="str">
        <f t="shared" si="2"/>
        <v/>
      </c>
    </row>
    <row r="29" spans="1:16" ht="15.95" customHeight="1">
      <c r="A29" s="270">
        <v>9</v>
      </c>
      <c r="B29" s="59"/>
      <c r="C29" s="114"/>
      <c r="D29" s="115"/>
      <c r="E29" s="60"/>
      <c r="F29" s="60"/>
      <c r="G29" s="60"/>
      <c r="H29" s="60"/>
      <c r="I29" s="48"/>
      <c r="J29" s="37"/>
      <c r="K29" s="37"/>
      <c r="L29" s="114"/>
      <c r="M29" s="114"/>
      <c r="N29" s="61">
        <f t="shared" si="0"/>
        <v>0</v>
      </c>
      <c r="O29" s="367" t="str">
        <f t="shared" si="1"/>
        <v/>
      </c>
      <c r="P29" s="367" t="str">
        <f t="shared" si="2"/>
        <v/>
      </c>
    </row>
    <row r="30" spans="1:16" ht="15.95" customHeight="1">
      <c r="A30" s="270">
        <v>10</v>
      </c>
      <c r="B30" s="59"/>
      <c r="C30" s="114"/>
      <c r="D30" s="115"/>
      <c r="E30" s="60"/>
      <c r="F30" s="60"/>
      <c r="G30" s="60"/>
      <c r="H30" s="60"/>
      <c r="I30" s="48"/>
      <c r="J30" s="37"/>
      <c r="K30" s="37"/>
      <c r="L30" s="114"/>
      <c r="M30" s="114"/>
      <c r="N30" s="61">
        <f t="shared" si="0"/>
        <v>0</v>
      </c>
      <c r="O30" s="367" t="str">
        <f t="shared" si="1"/>
        <v/>
      </c>
      <c r="P30" s="367" t="str">
        <f t="shared" si="2"/>
        <v/>
      </c>
    </row>
    <row r="31" spans="1:16" ht="15.95" customHeight="1">
      <c r="A31" s="270">
        <v>11</v>
      </c>
      <c r="B31" s="59"/>
      <c r="C31" s="114"/>
      <c r="D31" s="115"/>
      <c r="E31" s="60"/>
      <c r="F31" s="60"/>
      <c r="G31" s="60"/>
      <c r="H31" s="60"/>
      <c r="I31" s="48"/>
      <c r="J31" s="37"/>
      <c r="K31" s="37"/>
      <c r="L31" s="114"/>
      <c r="M31" s="114"/>
      <c r="N31" s="61">
        <f t="shared" si="0"/>
        <v>0</v>
      </c>
      <c r="O31" s="367" t="str">
        <f t="shared" si="1"/>
        <v/>
      </c>
      <c r="P31" s="367" t="str">
        <f t="shared" si="2"/>
        <v/>
      </c>
    </row>
    <row r="32" spans="1:16" ht="15.95" customHeight="1">
      <c r="A32" s="270">
        <v>12</v>
      </c>
      <c r="B32" s="59"/>
      <c r="C32" s="114"/>
      <c r="D32" s="115"/>
      <c r="E32" s="60"/>
      <c r="F32" s="60"/>
      <c r="G32" s="60"/>
      <c r="H32" s="60"/>
      <c r="I32" s="48"/>
      <c r="J32" s="37"/>
      <c r="K32" s="37"/>
      <c r="L32" s="114"/>
      <c r="M32" s="114"/>
      <c r="N32" s="61">
        <f t="shared" si="0"/>
        <v>0</v>
      </c>
      <c r="O32" s="367" t="str">
        <f t="shared" si="1"/>
        <v/>
      </c>
      <c r="P32" s="367" t="str">
        <f t="shared" si="2"/>
        <v/>
      </c>
    </row>
    <row r="33" spans="1:16" ht="15.95" customHeight="1">
      <c r="A33" s="270">
        <v>13</v>
      </c>
      <c r="B33" s="59"/>
      <c r="C33" s="114"/>
      <c r="D33" s="115"/>
      <c r="E33" s="60"/>
      <c r="F33" s="60"/>
      <c r="G33" s="60"/>
      <c r="H33" s="60"/>
      <c r="I33" s="48"/>
      <c r="J33" s="37"/>
      <c r="K33" s="37"/>
      <c r="L33" s="114"/>
      <c r="M33" s="114"/>
      <c r="N33" s="61">
        <f t="shared" si="0"/>
        <v>0</v>
      </c>
      <c r="O33" s="367" t="str">
        <f t="shared" si="1"/>
        <v/>
      </c>
      <c r="P33" s="367" t="str">
        <f t="shared" si="2"/>
        <v/>
      </c>
    </row>
    <row r="34" spans="1:16" ht="15.95" customHeight="1">
      <c r="A34" s="270">
        <v>14</v>
      </c>
      <c r="B34" s="59"/>
      <c r="C34" s="114"/>
      <c r="D34" s="115"/>
      <c r="E34" s="60"/>
      <c r="F34" s="60"/>
      <c r="G34" s="60"/>
      <c r="H34" s="60"/>
      <c r="I34" s="48"/>
      <c r="J34" s="37"/>
      <c r="K34" s="37"/>
      <c r="L34" s="114"/>
      <c r="M34" s="114"/>
      <c r="N34" s="61">
        <f t="shared" si="0"/>
        <v>0</v>
      </c>
      <c r="O34" s="367" t="str">
        <f t="shared" si="1"/>
        <v/>
      </c>
      <c r="P34" s="367" t="str">
        <f t="shared" si="2"/>
        <v/>
      </c>
    </row>
    <row r="35" spans="1:16" ht="15.95" customHeight="1">
      <c r="A35" s="270">
        <v>15</v>
      </c>
      <c r="B35" s="59"/>
      <c r="C35" s="114"/>
      <c r="D35" s="115"/>
      <c r="E35" s="60"/>
      <c r="F35" s="60"/>
      <c r="G35" s="60"/>
      <c r="H35" s="60"/>
      <c r="I35" s="48"/>
      <c r="J35" s="37"/>
      <c r="K35" s="37"/>
      <c r="L35" s="114"/>
      <c r="M35" s="114"/>
      <c r="N35" s="61">
        <f t="shared" si="0"/>
        <v>0</v>
      </c>
      <c r="O35" s="367" t="str">
        <f t="shared" si="1"/>
        <v/>
      </c>
      <c r="P35" s="367" t="str">
        <f t="shared" si="2"/>
        <v/>
      </c>
    </row>
    <row r="36" spans="1:16" ht="15.75" customHeight="1">
      <c r="A36" s="9"/>
      <c r="B36" s="51"/>
      <c r="C36" s="51"/>
      <c r="D36" s="51"/>
      <c r="E36" s="51"/>
      <c r="F36" s="51"/>
      <c r="G36" s="51"/>
      <c r="H36" s="51"/>
      <c r="I36" s="51"/>
      <c r="J36" s="51"/>
      <c r="K36" s="51"/>
      <c r="L36" s="51"/>
      <c r="M36" s="273" t="s">
        <v>16</v>
      </c>
      <c r="N36" s="61">
        <f>SUM(N21:N35)</f>
        <v>0</v>
      </c>
    </row>
    <row r="37" spans="1:16" ht="32.25" customHeight="1">
      <c r="A37" s="5" t="s">
        <v>981</v>
      </c>
      <c r="C37" s="62"/>
      <c r="D37" s="62"/>
      <c r="E37" s="62"/>
      <c r="F37" s="9"/>
      <c r="G37" s="9"/>
      <c r="H37" s="9"/>
      <c r="I37" s="9"/>
      <c r="J37" s="9"/>
      <c r="K37" s="9"/>
      <c r="L37" s="9"/>
      <c r="M37" s="9"/>
      <c r="N37" s="9"/>
      <c r="O37" s="368"/>
    </row>
    <row r="38" spans="1:16" ht="18" customHeight="1">
      <c r="A38" s="513"/>
      <c r="B38" s="490" t="s">
        <v>535</v>
      </c>
      <c r="C38" s="491" t="s">
        <v>536</v>
      </c>
      <c r="D38" s="491" t="s">
        <v>1165</v>
      </c>
      <c r="E38" s="474" t="s">
        <v>538</v>
      </c>
      <c r="F38" s="474"/>
      <c r="G38" s="482" t="s">
        <v>537</v>
      </c>
      <c r="H38" s="483"/>
      <c r="I38" s="491" t="s">
        <v>1177</v>
      </c>
      <c r="J38" s="474" t="s">
        <v>985</v>
      </c>
      <c r="K38" s="474" t="s">
        <v>971</v>
      </c>
      <c r="L38" s="490" t="s">
        <v>540</v>
      </c>
      <c r="M38" s="484"/>
      <c r="N38" s="491" t="s">
        <v>1184</v>
      </c>
      <c r="O38" s="496" t="s">
        <v>1193</v>
      </c>
      <c r="P38" s="498" t="s">
        <v>1153</v>
      </c>
    </row>
    <row r="39" spans="1:16" ht="18" customHeight="1">
      <c r="A39" s="514"/>
      <c r="B39" s="505"/>
      <c r="C39" s="492"/>
      <c r="D39" s="492"/>
      <c r="E39" s="265" t="s">
        <v>2</v>
      </c>
      <c r="F39" s="265" t="s">
        <v>1</v>
      </c>
      <c r="G39" s="265" t="s">
        <v>2</v>
      </c>
      <c r="H39" s="265" t="s">
        <v>1</v>
      </c>
      <c r="I39" s="492"/>
      <c r="J39" s="474"/>
      <c r="K39" s="489"/>
      <c r="L39" s="269"/>
      <c r="M39" s="269" t="s">
        <v>3</v>
      </c>
      <c r="N39" s="492"/>
      <c r="O39" s="497"/>
      <c r="P39" s="498"/>
    </row>
    <row r="40" spans="1:16" ht="15.95" customHeight="1">
      <c r="A40" s="270">
        <v>1</v>
      </c>
      <c r="B40" s="114"/>
      <c r="C40" s="114"/>
      <c r="D40" s="115"/>
      <c r="E40" s="60"/>
      <c r="F40" s="60"/>
      <c r="G40" s="60"/>
      <c r="H40" s="60"/>
      <c r="I40" s="48"/>
      <c r="J40" s="37"/>
      <c r="K40" s="37"/>
      <c r="L40" s="114"/>
      <c r="M40" s="114"/>
      <c r="N40" s="61">
        <f t="shared" ref="N40:N54" si="3">ROUNDDOWN(I40*J40*K40,0)</f>
        <v>0</v>
      </c>
      <c r="O40" s="367" t="str">
        <f t="shared" ref="O40:O54" si="4">IF(OR(F40="",E40=""),"",_xlfn.DAYS(F40, E40)+1)</f>
        <v/>
      </c>
      <c r="P40" s="367" t="str">
        <f t="shared" ref="P40:P54" si="5">IF(OR(G40="",H40=""),"",_xlfn.DAYS(H40, G40)+1)</f>
        <v/>
      </c>
    </row>
    <row r="41" spans="1:16" ht="15.95" customHeight="1">
      <c r="A41" s="270">
        <v>2</v>
      </c>
      <c r="B41" s="59"/>
      <c r="C41" s="114"/>
      <c r="D41" s="115"/>
      <c r="E41" s="60"/>
      <c r="F41" s="60"/>
      <c r="G41" s="60"/>
      <c r="H41" s="60"/>
      <c r="I41" s="48"/>
      <c r="J41" s="37"/>
      <c r="K41" s="37"/>
      <c r="L41" s="114"/>
      <c r="M41" s="114"/>
      <c r="N41" s="61">
        <f t="shared" si="3"/>
        <v>0</v>
      </c>
      <c r="O41" s="367" t="str">
        <f t="shared" si="4"/>
        <v/>
      </c>
      <c r="P41" s="367" t="str">
        <f t="shared" si="5"/>
        <v/>
      </c>
    </row>
    <row r="42" spans="1:16" ht="15.95" customHeight="1">
      <c r="A42" s="270">
        <v>3</v>
      </c>
      <c r="B42" s="59"/>
      <c r="C42" s="114"/>
      <c r="D42" s="115"/>
      <c r="E42" s="60"/>
      <c r="F42" s="60"/>
      <c r="G42" s="60"/>
      <c r="H42" s="60"/>
      <c r="I42" s="48"/>
      <c r="J42" s="37"/>
      <c r="K42" s="37"/>
      <c r="L42" s="114"/>
      <c r="M42" s="114"/>
      <c r="N42" s="61">
        <f t="shared" si="3"/>
        <v>0</v>
      </c>
      <c r="O42" s="367" t="str">
        <f t="shared" si="4"/>
        <v/>
      </c>
      <c r="P42" s="367" t="str">
        <f t="shared" si="5"/>
        <v/>
      </c>
    </row>
    <row r="43" spans="1:16" ht="15.95" customHeight="1">
      <c r="A43" s="270">
        <v>4</v>
      </c>
      <c r="B43" s="59"/>
      <c r="C43" s="114"/>
      <c r="D43" s="115"/>
      <c r="E43" s="60"/>
      <c r="F43" s="60"/>
      <c r="G43" s="60"/>
      <c r="H43" s="60"/>
      <c r="I43" s="48"/>
      <c r="J43" s="37"/>
      <c r="K43" s="37"/>
      <c r="L43" s="114"/>
      <c r="M43" s="114"/>
      <c r="N43" s="61">
        <f t="shared" si="3"/>
        <v>0</v>
      </c>
      <c r="O43" s="367" t="str">
        <f t="shared" si="4"/>
        <v/>
      </c>
      <c r="P43" s="367" t="str">
        <f t="shared" si="5"/>
        <v/>
      </c>
    </row>
    <row r="44" spans="1:16" ht="15.95" customHeight="1">
      <c r="A44" s="270">
        <v>5</v>
      </c>
      <c r="B44" s="59"/>
      <c r="C44" s="114"/>
      <c r="D44" s="115"/>
      <c r="E44" s="60"/>
      <c r="F44" s="60"/>
      <c r="G44" s="60"/>
      <c r="H44" s="60"/>
      <c r="I44" s="48"/>
      <c r="J44" s="37"/>
      <c r="K44" s="37"/>
      <c r="L44" s="114"/>
      <c r="M44" s="114"/>
      <c r="N44" s="61">
        <f t="shared" si="3"/>
        <v>0</v>
      </c>
      <c r="O44" s="367" t="str">
        <f t="shared" si="4"/>
        <v/>
      </c>
      <c r="P44" s="367" t="str">
        <f t="shared" si="5"/>
        <v/>
      </c>
    </row>
    <row r="45" spans="1:16" ht="15.95" customHeight="1">
      <c r="A45" s="270">
        <v>6</v>
      </c>
      <c r="B45" s="59"/>
      <c r="C45" s="114"/>
      <c r="D45" s="115"/>
      <c r="E45" s="60"/>
      <c r="F45" s="60"/>
      <c r="G45" s="60"/>
      <c r="H45" s="60"/>
      <c r="I45" s="48"/>
      <c r="J45" s="37"/>
      <c r="K45" s="37"/>
      <c r="L45" s="114"/>
      <c r="M45" s="114"/>
      <c r="N45" s="61">
        <f t="shared" si="3"/>
        <v>0</v>
      </c>
      <c r="O45" s="367" t="str">
        <f t="shared" si="4"/>
        <v/>
      </c>
      <c r="P45" s="367" t="str">
        <f t="shared" si="5"/>
        <v/>
      </c>
    </row>
    <row r="46" spans="1:16" ht="15.95" customHeight="1">
      <c r="A46" s="270">
        <v>7</v>
      </c>
      <c r="B46" s="59"/>
      <c r="C46" s="114"/>
      <c r="D46" s="115"/>
      <c r="E46" s="60"/>
      <c r="F46" s="60"/>
      <c r="G46" s="60"/>
      <c r="H46" s="60"/>
      <c r="I46" s="48"/>
      <c r="J46" s="37"/>
      <c r="K46" s="37"/>
      <c r="L46" s="114"/>
      <c r="M46" s="114"/>
      <c r="N46" s="61">
        <f t="shared" si="3"/>
        <v>0</v>
      </c>
      <c r="O46" s="367" t="str">
        <f t="shared" si="4"/>
        <v/>
      </c>
      <c r="P46" s="367" t="str">
        <f t="shared" si="5"/>
        <v/>
      </c>
    </row>
    <row r="47" spans="1:16" ht="15.95" customHeight="1">
      <c r="A47" s="270">
        <v>8</v>
      </c>
      <c r="B47" s="59"/>
      <c r="C47" s="114"/>
      <c r="D47" s="115"/>
      <c r="E47" s="60"/>
      <c r="F47" s="60"/>
      <c r="G47" s="60"/>
      <c r="H47" s="60"/>
      <c r="I47" s="48"/>
      <c r="J47" s="37"/>
      <c r="K47" s="37"/>
      <c r="L47" s="114"/>
      <c r="M47" s="114"/>
      <c r="N47" s="61">
        <f t="shared" si="3"/>
        <v>0</v>
      </c>
      <c r="O47" s="367" t="str">
        <f t="shared" si="4"/>
        <v/>
      </c>
      <c r="P47" s="367" t="str">
        <f t="shared" si="5"/>
        <v/>
      </c>
    </row>
    <row r="48" spans="1:16" ht="15.95" customHeight="1">
      <c r="A48" s="270">
        <v>9</v>
      </c>
      <c r="B48" s="59"/>
      <c r="C48" s="114"/>
      <c r="D48" s="115"/>
      <c r="E48" s="60"/>
      <c r="F48" s="60"/>
      <c r="G48" s="60"/>
      <c r="H48" s="60"/>
      <c r="I48" s="48"/>
      <c r="J48" s="37"/>
      <c r="K48" s="37"/>
      <c r="L48" s="114"/>
      <c r="M48" s="114"/>
      <c r="N48" s="61">
        <f t="shared" si="3"/>
        <v>0</v>
      </c>
      <c r="O48" s="367" t="str">
        <f t="shared" si="4"/>
        <v/>
      </c>
      <c r="P48" s="367" t="str">
        <f t="shared" si="5"/>
        <v/>
      </c>
    </row>
    <row r="49" spans="1:16" ht="15.95" customHeight="1">
      <c r="A49" s="270">
        <v>10</v>
      </c>
      <c r="B49" s="59"/>
      <c r="C49" s="114"/>
      <c r="D49" s="115"/>
      <c r="E49" s="60"/>
      <c r="F49" s="60"/>
      <c r="G49" s="60"/>
      <c r="H49" s="60"/>
      <c r="I49" s="48"/>
      <c r="J49" s="37"/>
      <c r="K49" s="37"/>
      <c r="L49" s="114"/>
      <c r="M49" s="114"/>
      <c r="N49" s="61">
        <f t="shared" si="3"/>
        <v>0</v>
      </c>
      <c r="O49" s="367" t="str">
        <f t="shared" si="4"/>
        <v/>
      </c>
      <c r="P49" s="367" t="str">
        <f t="shared" si="5"/>
        <v/>
      </c>
    </row>
    <row r="50" spans="1:16" ht="15.95" customHeight="1">
      <c r="A50" s="270">
        <v>11</v>
      </c>
      <c r="B50" s="59"/>
      <c r="C50" s="114"/>
      <c r="D50" s="115"/>
      <c r="E50" s="60"/>
      <c r="F50" s="60"/>
      <c r="G50" s="60"/>
      <c r="H50" s="60"/>
      <c r="I50" s="48"/>
      <c r="J50" s="37"/>
      <c r="K50" s="37"/>
      <c r="L50" s="114"/>
      <c r="M50" s="114"/>
      <c r="N50" s="61">
        <f t="shared" si="3"/>
        <v>0</v>
      </c>
      <c r="O50" s="367" t="str">
        <f t="shared" si="4"/>
        <v/>
      </c>
      <c r="P50" s="367" t="str">
        <f t="shared" si="5"/>
        <v/>
      </c>
    </row>
    <row r="51" spans="1:16" ht="15.95" customHeight="1">
      <c r="A51" s="270">
        <v>12</v>
      </c>
      <c r="B51" s="59"/>
      <c r="C51" s="114"/>
      <c r="D51" s="115"/>
      <c r="E51" s="60"/>
      <c r="F51" s="60"/>
      <c r="G51" s="60"/>
      <c r="H51" s="60"/>
      <c r="I51" s="48"/>
      <c r="J51" s="37"/>
      <c r="K51" s="37"/>
      <c r="L51" s="114"/>
      <c r="M51" s="114"/>
      <c r="N51" s="61">
        <f t="shared" si="3"/>
        <v>0</v>
      </c>
      <c r="O51" s="367" t="str">
        <f t="shared" si="4"/>
        <v/>
      </c>
      <c r="P51" s="367" t="str">
        <f t="shared" si="5"/>
        <v/>
      </c>
    </row>
    <row r="52" spans="1:16" ht="15.95" customHeight="1">
      <c r="A52" s="270">
        <v>13</v>
      </c>
      <c r="B52" s="59"/>
      <c r="C52" s="114"/>
      <c r="D52" s="115"/>
      <c r="E52" s="60"/>
      <c r="F52" s="60"/>
      <c r="G52" s="60"/>
      <c r="H52" s="60"/>
      <c r="I52" s="48"/>
      <c r="J52" s="37"/>
      <c r="K52" s="37"/>
      <c r="L52" s="114"/>
      <c r="M52" s="114"/>
      <c r="N52" s="61">
        <f t="shared" si="3"/>
        <v>0</v>
      </c>
      <c r="O52" s="367" t="str">
        <f t="shared" si="4"/>
        <v/>
      </c>
      <c r="P52" s="367" t="str">
        <f t="shared" si="5"/>
        <v/>
      </c>
    </row>
    <row r="53" spans="1:16" ht="15.95" customHeight="1">
      <c r="A53" s="270">
        <v>14</v>
      </c>
      <c r="B53" s="59"/>
      <c r="C53" s="114"/>
      <c r="D53" s="115"/>
      <c r="E53" s="60"/>
      <c r="F53" s="60"/>
      <c r="G53" s="60"/>
      <c r="H53" s="60"/>
      <c r="I53" s="48"/>
      <c r="J53" s="37"/>
      <c r="K53" s="37"/>
      <c r="L53" s="114"/>
      <c r="M53" s="114"/>
      <c r="N53" s="61">
        <f t="shared" si="3"/>
        <v>0</v>
      </c>
      <c r="O53" s="367" t="str">
        <f t="shared" si="4"/>
        <v/>
      </c>
      <c r="P53" s="367" t="str">
        <f t="shared" si="5"/>
        <v/>
      </c>
    </row>
    <row r="54" spans="1:16" ht="15.95" customHeight="1">
      <c r="A54" s="270">
        <v>15</v>
      </c>
      <c r="B54" s="59"/>
      <c r="C54" s="114"/>
      <c r="D54" s="115"/>
      <c r="E54" s="60"/>
      <c r="F54" s="60"/>
      <c r="G54" s="60"/>
      <c r="H54" s="60"/>
      <c r="I54" s="48"/>
      <c r="J54" s="37"/>
      <c r="K54" s="37"/>
      <c r="L54" s="114"/>
      <c r="M54" s="114"/>
      <c r="N54" s="61">
        <f t="shared" si="3"/>
        <v>0</v>
      </c>
      <c r="O54" s="367" t="str">
        <f t="shared" si="4"/>
        <v/>
      </c>
      <c r="P54" s="367" t="str">
        <f t="shared" si="5"/>
        <v/>
      </c>
    </row>
    <row r="55" spans="1:16" ht="18" customHeight="1">
      <c r="B55" s="51"/>
      <c r="C55" s="51"/>
      <c r="D55" s="51"/>
      <c r="E55" s="51"/>
      <c r="F55" s="51"/>
      <c r="G55" s="51"/>
      <c r="H55" s="51"/>
      <c r="I55" s="51"/>
      <c r="J55" s="51"/>
      <c r="K55" s="51"/>
      <c r="L55" s="51"/>
      <c r="M55" s="273" t="s">
        <v>16</v>
      </c>
      <c r="N55" s="61">
        <f>SUM(N40:N54)</f>
        <v>0</v>
      </c>
    </row>
    <row r="56" spans="1:16" ht="18" customHeight="1">
      <c r="A56" s="350" t="s">
        <v>1174</v>
      </c>
      <c r="C56" s="9"/>
      <c r="D56" s="9"/>
      <c r="E56" s="9"/>
      <c r="F56" s="9"/>
      <c r="G56" s="9"/>
      <c r="H56" s="9"/>
      <c r="I56" s="9"/>
      <c r="J56" s="9"/>
      <c r="K56" s="9"/>
      <c r="L56" s="9"/>
      <c r="M56" s="9"/>
      <c r="N56" s="9"/>
    </row>
    <row r="57" spans="1:16" ht="18" customHeight="1"/>
    <row r="58" spans="1:16" ht="18" customHeight="1"/>
    <row r="59" spans="1:16" ht="18" customHeight="1"/>
    <row r="60" spans="1:16" ht="18" customHeight="1"/>
    <row r="61" spans="1:16" ht="18" customHeight="1"/>
  </sheetData>
  <sheetProtection algorithmName="SHA-512" hashValue="GQxWybeG3ZrqHyOpe1APca6Je+5tBBZyfMne8S6+kYjKPsCJB1M+xJCbSCTjJCH6R1ceqlXpf+fEUBC9biq4DA==" saltValue="ecPDhzPCOYIG82HpxaKXEw==" spinCount="100000" sheet="1" objects="1" scenarios="1" selectLockedCells="1"/>
  <mergeCells count="41">
    <mergeCell ref="G19:H19"/>
    <mergeCell ref="A38:A39"/>
    <mergeCell ref="B38:B39"/>
    <mergeCell ref="C38:C39"/>
    <mergeCell ref="E38:F38"/>
    <mergeCell ref="G38:H38"/>
    <mergeCell ref="A19:A20"/>
    <mergeCell ref="B19:B20"/>
    <mergeCell ref="C19:C20"/>
    <mergeCell ref="E19:F19"/>
    <mergeCell ref="D19:D20"/>
    <mergeCell ref="D38:D39"/>
    <mergeCell ref="B3:C3"/>
    <mergeCell ref="B4:C4"/>
    <mergeCell ref="B5:C5"/>
    <mergeCell ref="D3:G3"/>
    <mergeCell ref="D4:G4"/>
    <mergeCell ref="D5:G5"/>
    <mergeCell ref="B6:C6"/>
    <mergeCell ref="B7:C7"/>
    <mergeCell ref="B8:C9"/>
    <mergeCell ref="D6:G6"/>
    <mergeCell ref="D7:G7"/>
    <mergeCell ref="D8:E8"/>
    <mergeCell ref="F8:G8"/>
    <mergeCell ref="F9:G9"/>
    <mergeCell ref="D9:E9"/>
    <mergeCell ref="O19:O20"/>
    <mergeCell ref="P19:P20"/>
    <mergeCell ref="O38:O39"/>
    <mergeCell ref="P38:P39"/>
    <mergeCell ref="I19:I20"/>
    <mergeCell ref="L19:M19"/>
    <mergeCell ref="N19:N20"/>
    <mergeCell ref="K38:K39"/>
    <mergeCell ref="I38:I39"/>
    <mergeCell ref="L38:M38"/>
    <mergeCell ref="J38:J39"/>
    <mergeCell ref="N38:N39"/>
    <mergeCell ref="K19:K20"/>
    <mergeCell ref="J19:J20"/>
  </mergeCells>
  <phoneticPr fontId="4"/>
  <conditionalFormatting sqref="B21:M35 B40:M54">
    <cfRule type="expression" dxfId="63" priority="204">
      <formula>B21&lt;&gt;""</formula>
    </cfRule>
  </conditionalFormatting>
  <conditionalFormatting sqref="D21:H35 D40:H54">
    <cfRule type="expression" dxfId="62" priority="10">
      <formula>AND($D$7&lt;&gt;"",D21&lt;&gt;"",(D21-$D$7)&lt;0)</formula>
    </cfRule>
  </conditionalFormatting>
  <conditionalFormatting sqref="E21:E35 E40:E54">
    <cfRule type="expression" dxfId="61" priority="9">
      <formula>AND(D21&lt;&gt;"",E21&lt;&gt;"",(E21-D21)&lt;0)</formula>
    </cfRule>
  </conditionalFormatting>
  <conditionalFormatting sqref="E21:F35 E40:F54">
    <cfRule type="expression" dxfId="60" priority="29">
      <formula>AND($E21&lt;&gt;"",$F21&lt;&gt;"",($F21-$E21)&lt;0)</formula>
    </cfRule>
  </conditionalFormatting>
  <conditionalFormatting sqref="F21:F35 F40:F54">
    <cfRule type="expression" dxfId="59" priority="8">
      <formula>AND($F$9&lt;&gt;"",F21&lt;&gt;"",(F21-$F$9)&gt;0)</formula>
    </cfRule>
  </conditionalFormatting>
  <conditionalFormatting sqref="G21:G35 G40:G54">
    <cfRule type="expression" dxfId="58" priority="3">
      <formula>AND(E21&lt;&gt;"",G21&lt;&gt;"",(G21-E21)&lt;0)</formula>
    </cfRule>
    <cfRule type="expression" dxfId="57" priority="4">
      <formula>AND(D21&lt;&gt;"",G21&lt;&gt;"",(G21-D21)&lt;0)</formula>
    </cfRule>
    <cfRule type="expression" dxfId="56" priority="7">
      <formula>AND($D$9&lt;&gt;"",G21&lt;&gt;"",(G21-$D$9)&lt;0)</formula>
    </cfRule>
  </conditionalFormatting>
  <conditionalFormatting sqref="G21:H35 G40:H54">
    <cfRule type="expression" dxfId="55" priority="16">
      <formula>AND($G21&lt;&gt;"",$H21&lt;&gt;"",($H21-$G21)&lt;0)</formula>
    </cfRule>
  </conditionalFormatting>
  <conditionalFormatting sqref="H21:H35 H40:H54">
    <cfRule type="expression" dxfId="54" priority="1">
      <formula>AND(H21&lt;&gt;"",H21&gt;DATE(2027,2,28))</formula>
    </cfRule>
    <cfRule type="expression" dxfId="53" priority="2">
      <formula>AND(F21&lt;&gt;"",H21&lt;&gt;"",(H21-F21)&gt;0)</formula>
    </cfRule>
    <cfRule type="expression" dxfId="52" priority="5">
      <formula>AND($F$9&lt;&gt;"",H21&lt;&gt;"",(H21-$F$9)&gt;0)</formula>
    </cfRule>
  </conditionalFormatting>
  <dataValidations count="6">
    <dataValidation type="date" operator="greaterThanOrEqual" allowBlank="1" showInputMessage="1" showErrorMessage="1" error="日付を入力して下さい。_x000a_&quot;2023/1/1&quot;の様にご入力下さい。" sqref="E14:H16 E21:F35 G22:H35 E40:F54 G41:H54" xr:uid="{00000000-0002-0000-0700-000000000000}">
      <formula1>1</formula1>
    </dataValidation>
    <dataValidation type="whole" operator="greaterThanOrEqual" allowBlank="1" showInputMessage="1" showErrorMessage="1" error="小数点以下の数値が出ない様に入力して下さい。" sqref="I14:I16 I40" xr:uid="{00000000-0002-0000-0700-000001000000}">
      <formula1>0</formula1>
    </dataValidation>
    <dataValidation allowBlank="1" showInputMessage="1" showErrorMessage="1" prompt="他の事業も含まれている契約の場合は、当プロジェクトの業務割合を記載" sqref="J21 J40" xr:uid="{D642673F-1711-4B96-AA5D-95EFB797B7B4}"/>
    <dataValidation allowBlank="1" showInputMessage="1" showErrorMessage="1" prompt="本プロジェクトで行う業務の内、補助対象となる業務の割合" sqref="K21 K40" xr:uid="{0138932F-FAC8-4F6A-9E59-58A93C4FF306}"/>
    <dataValidation type="date" operator="greaterThanOrEqual" allowBlank="1" showInputMessage="1" showErrorMessage="1" error="日付を入力して下さい。_x000a_&quot;2023/1/1&quot;の様にご入力下さい。" prompt="委託契約期間のうち、補助対象となる期間の開始日を入力してください。" sqref="G21 G40" xr:uid="{2F1B77AD-7FBE-49FB-8CB2-F97B8141D14E}">
      <formula1>1</formula1>
    </dataValidation>
    <dataValidation type="date" operator="greaterThanOrEqual" allowBlank="1" showInputMessage="1" showErrorMessage="1" error="日付を入力して下さい。_x000a_&quot;2023/1/1&quot;の様にご入力下さい。" prompt="委託契約期間のうち、補助対象となる期間の終了日を入力してください。" sqref="H40 H21" xr:uid="{C99018EC-3985-4BAD-9D66-0C4C5FCB1D4C}">
      <formula1>1</formula1>
    </dataValidation>
  </dataValidations>
  <pageMargins left="0.70866141732283472" right="0.70866141732283472" top="0.74803149606299213" bottom="0.74803149606299213" header="0.31496062992125984" footer="0.31496062992125984"/>
  <pageSetup paperSize="8" scale="74" orientation="landscape" r:id="rId1"/>
  <headerFooter>
    <oddHeader>&amp;F</oddHeader>
  </headerFooter>
  <rowBreaks count="1" manualBreakCount="1">
    <brk id="56"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5" r:id="rId4" name="Check Box 7">
              <controlPr defaultSize="0" autoFill="0" autoLine="0" autoPict="0">
                <anchor moveWithCells="1">
                  <from>
                    <xdr:col>10</xdr:col>
                    <xdr:colOff>1104900</xdr:colOff>
                    <xdr:row>6</xdr:row>
                    <xdr:rowOff>180975</xdr:rowOff>
                  </from>
                  <to>
                    <xdr:col>11</xdr:col>
                    <xdr:colOff>47625</xdr:colOff>
                    <xdr:row>8</xdr:row>
                    <xdr:rowOff>190500</xdr:rowOff>
                  </to>
                </anchor>
              </controlPr>
            </control>
          </mc:Choice>
        </mc:AlternateContent>
        <mc:AlternateContent xmlns:mc="http://schemas.openxmlformats.org/markup-compatibility/2006">
          <mc:Choice Requires="x14">
            <control shapeId="12296" r:id="rId5" name="Check Box 8">
              <controlPr defaultSize="0" autoFill="0" autoLine="0" autoPict="0">
                <anchor moveWithCells="1">
                  <from>
                    <xdr:col>10</xdr:col>
                    <xdr:colOff>1104900</xdr:colOff>
                    <xdr:row>5</xdr:row>
                    <xdr:rowOff>219075</xdr:rowOff>
                  </from>
                  <to>
                    <xdr:col>11</xdr:col>
                    <xdr:colOff>47625</xdr:colOff>
                    <xdr:row>7</xdr:row>
                    <xdr:rowOff>133350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A1:O55"/>
  <sheetViews>
    <sheetView showGridLines="0" zoomScale="90" zoomScaleNormal="90" zoomScaleSheetLayoutView="100" workbookViewId="0">
      <selection activeCell="B16" sqref="B16"/>
    </sheetView>
  </sheetViews>
  <sheetFormatPr defaultColWidth="9" defaultRowHeight="15" customHeight="1"/>
  <cols>
    <col min="1" max="1" width="4" style="13" customWidth="1"/>
    <col min="2" max="2" width="29.625" style="13" customWidth="1"/>
    <col min="3" max="7" width="20.625" style="13" customWidth="1"/>
    <col min="8" max="8" width="25.5" style="13" customWidth="1"/>
    <col min="9" max="10" width="20.625" style="13" customWidth="1"/>
    <col min="11" max="11" width="18.125" style="13" customWidth="1"/>
    <col min="12" max="12" width="10.5" style="13" customWidth="1"/>
    <col min="13" max="13" width="25.5" style="13" customWidth="1"/>
    <col min="14" max="14" width="7.375" style="364" customWidth="1"/>
    <col min="15" max="16" width="21" style="13" bestFit="1" customWidth="1"/>
    <col min="17" max="18" width="16.625" style="13" customWidth="1"/>
    <col min="19" max="19" width="10.625" style="13" customWidth="1"/>
    <col min="20" max="16384" width="9" style="13"/>
  </cols>
  <sheetData>
    <row r="1" spans="1:15" s="249" customFormat="1" ht="27.75" customHeight="1">
      <c r="B1" s="250" t="s">
        <v>1277</v>
      </c>
      <c r="M1" s="277"/>
      <c r="N1" s="369"/>
    </row>
    <row r="2" spans="1:15" ht="18" customHeight="1" thickBot="1">
      <c r="B2" s="5"/>
      <c r="C2" s="14"/>
      <c r="M2" s="28" t="s">
        <v>174</v>
      </c>
    </row>
    <row r="3" spans="1:15" ht="18" customHeight="1" thickBot="1">
      <c r="B3" s="489" t="s">
        <v>15</v>
      </c>
      <c r="C3" s="489"/>
      <c r="D3" s="499" t="str">
        <f>IF(シート①!D3="","",シート①!D3)</f>
        <v/>
      </c>
      <c r="E3" s="499"/>
      <c r="F3" s="122"/>
      <c r="M3" s="118"/>
    </row>
    <row r="4" spans="1:15" ht="18" customHeight="1">
      <c r="B4" s="475" t="s">
        <v>14</v>
      </c>
      <c r="C4" s="475"/>
      <c r="D4" s="500" t="str">
        <f>IF(シート①!D4="","",シート①!D4)</f>
        <v>交付申請では記載しません。</v>
      </c>
      <c r="E4" s="500"/>
      <c r="F4" s="120"/>
    </row>
    <row r="5" spans="1:15" ht="18" customHeight="1">
      <c r="B5" s="475" t="s">
        <v>168</v>
      </c>
      <c r="C5" s="475"/>
      <c r="D5" s="499" t="str">
        <f>IF(シート①!D5="","",シート①!D5)</f>
        <v/>
      </c>
      <c r="E5" s="499"/>
      <c r="F5" s="120"/>
    </row>
    <row r="6" spans="1:15" ht="18" customHeight="1">
      <c r="B6" s="475" t="s">
        <v>170</v>
      </c>
      <c r="C6" s="475"/>
      <c r="D6" s="500" t="str">
        <f>IF(シート①!D6="","",シート①!D6)</f>
        <v>交付申請では記載しません。</v>
      </c>
      <c r="E6" s="500"/>
      <c r="F6" s="120"/>
      <c r="G6" s="583" t="s">
        <v>1272</v>
      </c>
      <c r="H6" s="586">
        <v>0</v>
      </c>
      <c r="O6" s="13">
        <v>0</v>
      </c>
    </row>
    <row r="7" spans="1:15" ht="18" customHeight="1">
      <c r="B7" s="475" t="s">
        <v>1046</v>
      </c>
      <c r="C7" s="475"/>
      <c r="D7" s="501" t="str">
        <f>IF(シート①!D7="","",シート①!D7)</f>
        <v/>
      </c>
      <c r="E7" s="501"/>
      <c r="F7" s="120"/>
      <c r="G7" s="584"/>
      <c r="H7" s="587"/>
    </row>
    <row r="8" spans="1:15" ht="18" customHeight="1">
      <c r="B8" s="485" t="s">
        <v>969</v>
      </c>
      <c r="C8" s="486"/>
      <c r="D8" s="248" t="s">
        <v>2</v>
      </c>
      <c r="E8" s="193" t="s">
        <v>1042</v>
      </c>
      <c r="F8" s="120"/>
      <c r="G8" s="584"/>
      <c r="H8" s="587"/>
    </row>
    <row r="9" spans="1:15" ht="18" customHeight="1">
      <c r="B9" s="487"/>
      <c r="C9" s="488"/>
      <c r="D9" s="260" t="str">
        <f>IF(シート①!D9="","",シート①!D9)</f>
        <v/>
      </c>
      <c r="E9" s="260" t="str">
        <f>IF(シート①!E9="","",シート①!E9)</f>
        <v/>
      </c>
      <c r="F9" s="120"/>
      <c r="G9" s="585"/>
      <c r="H9" s="588"/>
    </row>
    <row r="10" spans="1:15" ht="18" customHeight="1">
      <c r="B10" s="18"/>
      <c r="C10" s="18"/>
      <c r="D10" s="18"/>
      <c r="E10" s="18"/>
      <c r="F10" s="18"/>
    </row>
    <row r="11" spans="1:15" ht="18" customHeight="1">
      <c r="A11" s="5" t="s">
        <v>1150</v>
      </c>
    </row>
    <row r="12" spans="1:15" ht="12.75" customHeight="1">
      <c r="B12" s="64"/>
    </row>
    <row r="13" spans="1:15" ht="18" customHeight="1">
      <c r="A13" s="5" t="s">
        <v>1149</v>
      </c>
      <c r="F13" s="9"/>
      <c r="G13" s="9"/>
      <c r="H13" s="9"/>
      <c r="I13" s="9"/>
      <c r="J13" s="9"/>
      <c r="K13" s="55"/>
      <c r="L13" s="9"/>
      <c r="M13" s="9"/>
    </row>
    <row r="14" spans="1:15" ht="31.5" customHeight="1">
      <c r="A14" s="264"/>
      <c r="B14" s="482" t="s">
        <v>525</v>
      </c>
      <c r="C14" s="483"/>
      <c r="D14" s="483"/>
      <c r="E14" s="484"/>
      <c r="F14" s="490" t="s">
        <v>526</v>
      </c>
      <c r="G14" s="495"/>
      <c r="H14" s="265" t="s">
        <v>527</v>
      </c>
      <c r="I14" s="474" t="s">
        <v>984</v>
      </c>
      <c r="J14" s="474" t="s">
        <v>970</v>
      </c>
      <c r="K14" s="490" t="s">
        <v>528</v>
      </c>
      <c r="L14" s="484"/>
      <c r="M14" s="491" t="s">
        <v>1184</v>
      </c>
      <c r="N14" s="498" t="s">
        <v>1153</v>
      </c>
    </row>
    <row r="15" spans="1:15" ht="18" customHeight="1">
      <c r="A15" s="266"/>
      <c r="B15" s="265" t="s">
        <v>529</v>
      </c>
      <c r="C15" s="265" t="s">
        <v>530</v>
      </c>
      <c r="D15" s="265" t="s">
        <v>157</v>
      </c>
      <c r="E15" s="265" t="s">
        <v>158</v>
      </c>
      <c r="F15" s="265" t="s">
        <v>2</v>
      </c>
      <c r="G15" s="265" t="s">
        <v>1</v>
      </c>
      <c r="H15" s="278" t="s">
        <v>1179</v>
      </c>
      <c r="I15" s="474"/>
      <c r="J15" s="489"/>
      <c r="K15" s="269"/>
      <c r="L15" s="269" t="s">
        <v>3</v>
      </c>
      <c r="M15" s="492"/>
      <c r="N15" s="498"/>
    </row>
    <row r="16" spans="1:15" ht="15.95" customHeight="1">
      <c r="A16" s="270">
        <v>1</v>
      </c>
      <c r="B16" s="114"/>
      <c r="C16" s="114"/>
      <c r="D16" s="114"/>
      <c r="E16" s="114"/>
      <c r="F16" s="115"/>
      <c r="G16" s="115"/>
      <c r="H16" s="48"/>
      <c r="I16" s="37"/>
      <c r="J16" s="37"/>
      <c r="K16" s="114"/>
      <c r="L16" s="114"/>
      <c r="M16" s="56">
        <f>ROUNDDOWN(H16*I16*J16,0)</f>
        <v>0</v>
      </c>
      <c r="N16" s="367" t="str">
        <f>IF(OR(F16="",G16=""),"",_xlfn.DAYS(G16, F16)+1)</f>
        <v/>
      </c>
    </row>
    <row r="17" spans="1:14" ht="15.95" customHeight="1">
      <c r="A17" s="270">
        <v>2</v>
      </c>
      <c r="B17" s="114"/>
      <c r="C17" s="114"/>
      <c r="D17" s="114"/>
      <c r="E17" s="114"/>
      <c r="F17" s="115"/>
      <c r="G17" s="115"/>
      <c r="H17" s="48"/>
      <c r="I17" s="37"/>
      <c r="J17" s="37"/>
      <c r="K17" s="114"/>
      <c r="L17" s="114"/>
      <c r="M17" s="56">
        <f t="shared" ref="M17:M27" si="0">ROUNDDOWN(H17*I17*J17,0)</f>
        <v>0</v>
      </c>
      <c r="N17" s="367" t="str">
        <f t="shared" ref="N17:N27" si="1">IF(OR(F17="",G17=""),"",_xlfn.DAYS(G17, F17)+1)</f>
        <v/>
      </c>
    </row>
    <row r="18" spans="1:14" ht="15.95" customHeight="1">
      <c r="A18" s="270">
        <v>3</v>
      </c>
      <c r="B18" s="114"/>
      <c r="C18" s="114"/>
      <c r="D18" s="114"/>
      <c r="E18" s="114"/>
      <c r="F18" s="115"/>
      <c r="G18" s="115"/>
      <c r="H18" s="48"/>
      <c r="I18" s="37"/>
      <c r="J18" s="37"/>
      <c r="K18" s="114"/>
      <c r="L18" s="114"/>
      <c r="M18" s="57">
        <f t="shared" si="0"/>
        <v>0</v>
      </c>
      <c r="N18" s="367" t="str">
        <f t="shared" si="1"/>
        <v/>
      </c>
    </row>
    <row r="19" spans="1:14" ht="15.95" customHeight="1">
      <c r="A19" s="270">
        <v>4</v>
      </c>
      <c r="B19" s="114"/>
      <c r="C19" s="114"/>
      <c r="D19" s="114"/>
      <c r="E19" s="114"/>
      <c r="F19" s="115"/>
      <c r="G19" s="115"/>
      <c r="H19" s="48"/>
      <c r="I19" s="37"/>
      <c r="J19" s="37"/>
      <c r="K19" s="114"/>
      <c r="L19" s="114"/>
      <c r="M19" s="57">
        <f t="shared" si="0"/>
        <v>0</v>
      </c>
      <c r="N19" s="367" t="str">
        <f t="shared" si="1"/>
        <v/>
      </c>
    </row>
    <row r="20" spans="1:14" ht="15.95" customHeight="1">
      <c r="A20" s="270">
        <v>5</v>
      </c>
      <c r="B20" s="114"/>
      <c r="C20" s="114"/>
      <c r="D20" s="114"/>
      <c r="E20" s="114"/>
      <c r="F20" s="115"/>
      <c r="G20" s="115"/>
      <c r="H20" s="48"/>
      <c r="I20" s="37"/>
      <c r="J20" s="37"/>
      <c r="K20" s="114"/>
      <c r="L20" s="114"/>
      <c r="M20" s="57">
        <f t="shared" si="0"/>
        <v>0</v>
      </c>
      <c r="N20" s="367" t="str">
        <f t="shared" si="1"/>
        <v/>
      </c>
    </row>
    <row r="21" spans="1:14" ht="15.95" customHeight="1">
      <c r="A21" s="270">
        <v>6</v>
      </c>
      <c r="B21" s="114"/>
      <c r="C21" s="114"/>
      <c r="D21" s="114"/>
      <c r="E21" s="114"/>
      <c r="F21" s="115"/>
      <c r="G21" s="115"/>
      <c r="H21" s="48"/>
      <c r="I21" s="37"/>
      <c r="J21" s="37"/>
      <c r="K21" s="114"/>
      <c r="L21" s="114"/>
      <c r="M21" s="57">
        <f t="shared" si="0"/>
        <v>0</v>
      </c>
      <c r="N21" s="367" t="str">
        <f t="shared" si="1"/>
        <v/>
      </c>
    </row>
    <row r="22" spans="1:14" ht="15.95" customHeight="1">
      <c r="A22" s="270">
        <v>7</v>
      </c>
      <c r="B22" s="114"/>
      <c r="C22" s="114"/>
      <c r="D22" s="114"/>
      <c r="E22" s="114"/>
      <c r="F22" s="115"/>
      <c r="G22" s="115"/>
      <c r="H22" s="48"/>
      <c r="I22" s="37"/>
      <c r="J22" s="37"/>
      <c r="K22" s="114"/>
      <c r="L22" s="114"/>
      <c r="M22" s="57">
        <f t="shared" si="0"/>
        <v>0</v>
      </c>
      <c r="N22" s="367" t="str">
        <f t="shared" si="1"/>
        <v/>
      </c>
    </row>
    <row r="23" spans="1:14" ht="15.95" customHeight="1">
      <c r="A23" s="270">
        <v>8</v>
      </c>
      <c r="B23" s="114"/>
      <c r="C23" s="114"/>
      <c r="D23" s="114"/>
      <c r="E23" s="114"/>
      <c r="F23" s="115"/>
      <c r="G23" s="115"/>
      <c r="H23" s="48"/>
      <c r="I23" s="37"/>
      <c r="J23" s="37"/>
      <c r="K23" s="114"/>
      <c r="L23" s="114"/>
      <c r="M23" s="57">
        <f t="shared" si="0"/>
        <v>0</v>
      </c>
      <c r="N23" s="367" t="str">
        <f t="shared" si="1"/>
        <v/>
      </c>
    </row>
    <row r="24" spans="1:14" ht="15.95" customHeight="1">
      <c r="A24" s="270">
        <v>9</v>
      </c>
      <c r="B24" s="114"/>
      <c r="C24" s="114"/>
      <c r="D24" s="114"/>
      <c r="E24" s="114"/>
      <c r="F24" s="115"/>
      <c r="G24" s="115"/>
      <c r="H24" s="48"/>
      <c r="I24" s="37"/>
      <c r="J24" s="37"/>
      <c r="K24" s="114"/>
      <c r="L24" s="114"/>
      <c r="M24" s="57">
        <f t="shared" si="0"/>
        <v>0</v>
      </c>
      <c r="N24" s="367" t="str">
        <f t="shared" si="1"/>
        <v/>
      </c>
    </row>
    <row r="25" spans="1:14" ht="15.95" customHeight="1">
      <c r="A25" s="270">
        <v>10</v>
      </c>
      <c r="B25" s="114"/>
      <c r="C25" s="114"/>
      <c r="D25" s="114"/>
      <c r="E25" s="114"/>
      <c r="F25" s="115"/>
      <c r="G25" s="115"/>
      <c r="H25" s="48"/>
      <c r="I25" s="37"/>
      <c r="J25" s="37"/>
      <c r="K25" s="114"/>
      <c r="L25" s="114"/>
      <c r="M25" s="57">
        <f t="shared" si="0"/>
        <v>0</v>
      </c>
      <c r="N25" s="367" t="str">
        <f t="shared" si="1"/>
        <v/>
      </c>
    </row>
    <row r="26" spans="1:14" ht="15.95" customHeight="1">
      <c r="A26" s="270">
        <v>11</v>
      </c>
      <c r="B26" s="114"/>
      <c r="C26" s="114"/>
      <c r="D26" s="114"/>
      <c r="E26" s="114"/>
      <c r="F26" s="115"/>
      <c r="G26" s="115"/>
      <c r="H26" s="48"/>
      <c r="I26" s="37"/>
      <c r="J26" s="37"/>
      <c r="K26" s="114"/>
      <c r="L26" s="114"/>
      <c r="M26" s="57">
        <f t="shared" si="0"/>
        <v>0</v>
      </c>
      <c r="N26" s="367" t="str">
        <f t="shared" si="1"/>
        <v/>
      </c>
    </row>
    <row r="27" spans="1:14" ht="15.95" customHeight="1">
      <c r="A27" s="270">
        <v>12</v>
      </c>
      <c r="B27" s="114"/>
      <c r="C27" s="114"/>
      <c r="D27" s="114"/>
      <c r="E27" s="114"/>
      <c r="F27" s="115"/>
      <c r="G27" s="115"/>
      <c r="H27" s="48"/>
      <c r="I27" s="37"/>
      <c r="J27" s="37"/>
      <c r="K27" s="114"/>
      <c r="L27" s="114"/>
      <c r="M27" s="57">
        <f t="shared" si="0"/>
        <v>0</v>
      </c>
      <c r="N27" s="367" t="str">
        <f t="shared" si="1"/>
        <v/>
      </c>
    </row>
    <row r="28" spans="1:14" ht="15.95" customHeight="1">
      <c r="A28" s="9"/>
      <c r="B28" s="53"/>
      <c r="C28" s="53"/>
      <c r="D28" s="53"/>
      <c r="E28" s="53"/>
      <c r="F28" s="53"/>
      <c r="G28" s="53"/>
      <c r="H28" s="53"/>
      <c r="I28" s="53"/>
      <c r="J28" s="53"/>
      <c r="K28" s="51"/>
      <c r="L28" s="273" t="s">
        <v>16</v>
      </c>
      <c r="M28" s="57">
        <f>SUM(M16:M27)</f>
        <v>0</v>
      </c>
    </row>
    <row r="29" spans="1:14" ht="18" customHeight="1">
      <c r="A29" s="132" t="s">
        <v>997</v>
      </c>
      <c r="C29" s="9"/>
      <c r="D29" s="9"/>
      <c r="E29" s="9"/>
      <c r="F29" s="9"/>
      <c r="G29" s="9"/>
      <c r="H29" s="9"/>
      <c r="I29" s="9"/>
      <c r="J29" s="9"/>
      <c r="K29" s="9"/>
      <c r="L29" s="9"/>
      <c r="M29" s="9"/>
    </row>
    <row r="30" spans="1:14" ht="31.5" customHeight="1">
      <c r="A30" s="489"/>
      <c r="B30" s="482" t="s">
        <v>525</v>
      </c>
      <c r="C30" s="483"/>
      <c r="D30" s="483"/>
      <c r="E30" s="484"/>
      <c r="F30" s="490" t="s">
        <v>526</v>
      </c>
      <c r="G30" s="495"/>
      <c r="H30" s="265" t="s">
        <v>532</v>
      </c>
      <c r="I30" s="474" t="s">
        <v>984</v>
      </c>
      <c r="J30" s="474" t="s">
        <v>970</v>
      </c>
      <c r="K30" s="490" t="s">
        <v>533</v>
      </c>
      <c r="L30" s="484"/>
      <c r="M30" s="491" t="s">
        <v>1184</v>
      </c>
      <c r="N30" s="498" t="s">
        <v>1153</v>
      </c>
    </row>
    <row r="31" spans="1:14" ht="18" customHeight="1">
      <c r="A31" s="489"/>
      <c r="B31" s="265" t="s">
        <v>529</v>
      </c>
      <c r="C31" s="265" t="s">
        <v>530</v>
      </c>
      <c r="D31" s="265" t="s">
        <v>157</v>
      </c>
      <c r="E31" s="265" t="s">
        <v>158</v>
      </c>
      <c r="F31" s="265" t="s">
        <v>2</v>
      </c>
      <c r="G31" s="265" t="s">
        <v>1</v>
      </c>
      <c r="H31" s="278" t="s">
        <v>1179</v>
      </c>
      <c r="I31" s="474"/>
      <c r="J31" s="489"/>
      <c r="K31" s="269"/>
      <c r="L31" s="269" t="s">
        <v>3</v>
      </c>
      <c r="M31" s="492"/>
      <c r="N31" s="498"/>
    </row>
    <row r="32" spans="1:14" ht="15.95" customHeight="1">
      <c r="A32" s="270">
        <v>1</v>
      </c>
      <c r="B32" s="114"/>
      <c r="C32" s="114"/>
      <c r="D32" s="114"/>
      <c r="E32" s="114"/>
      <c r="F32" s="115"/>
      <c r="G32" s="115"/>
      <c r="H32" s="48"/>
      <c r="I32" s="37"/>
      <c r="J32" s="37"/>
      <c r="K32" s="114"/>
      <c r="L32" s="114"/>
      <c r="M32" s="56">
        <f t="shared" ref="M32:M43" si="2">ROUNDDOWN(H32*I32*J32,0)</f>
        <v>0</v>
      </c>
      <c r="N32" s="367" t="str">
        <f t="shared" ref="N32:N43" si="3">IF(OR(F32="",G32=""),"",_xlfn.DAYS(G32, F32)+1)</f>
        <v/>
      </c>
    </row>
    <row r="33" spans="1:14" ht="15.95" customHeight="1">
      <c r="A33" s="270">
        <v>2</v>
      </c>
      <c r="B33" s="114"/>
      <c r="C33" s="114"/>
      <c r="D33" s="114"/>
      <c r="E33" s="114"/>
      <c r="F33" s="115"/>
      <c r="G33" s="115"/>
      <c r="H33" s="48"/>
      <c r="I33" s="37"/>
      <c r="J33" s="37"/>
      <c r="K33" s="114"/>
      <c r="L33" s="114"/>
      <c r="M33" s="57">
        <f t="shared" si="2"/>
        <v>0</v>
      </c>
      <c r="N33" s="367" t="str">
        <f t="shared" si="3"/>
        <v/>
      </c>
    </row>
    <row r="34" spans="1:14" ht="15.95" customHeight="1">
      <c r="A34" s="270">
        <v>3</v>
      </c>
      <c r="B34" s="114"/>
      <c r="C34" s="114"/>
      <c r="D34" s="114"/>
      <c r="E34" s="114"/>
      <c r="F34" s="115"/>
      <c r="G34" s="115"/>
      <c r="H34" s="48"/>
      <c r="I34" s="37"/>
      <c r="J34" s="37"/>
      <c r="K34" s="114"/>
      <c r="L34" s="114"/>
      <c r="M34" s="57">
        <f t="shared" si="2"/>
        <v>0</v>
      </c>
      <c r="N34" s="367" t="str">
        <f t="shared" si="3"/>
        <v/>
      </c>
    </row>
    <row r="35" spans="1:14" ht="15.95" customHeight="1">
      <c r="A35" s="270">
        <v>4</v>
      </c>
      <c r="B35" s="114"/>
      <c r="C35" s="114"/>
      <c r="D35" s="114"/>
      <c r="E35" s="114"/>
      <c r="F35" s="115"/>
      <c r="G35" s="115"/>
      <c r="H35" s="48"/>
      <c r="I35" s="37"/>
      <c r="J35" s="37"/>
      <c r="K35" s="114"/>
      <c r="L35" s="114"/>
      <c r="M35" s="57">
        <f t="shared" si="2"/>
        <v>0</v>
      </c>
      <c r="N35" s="367" t="str">
        <f t="shared" si="3"/>
        <v/>
      </c>
    </row>
    <row r="36" spans="1:14" ht="15.95" customHeight="1">
      <c r="A36" s="270">
        <v>5</v>
      </c>
      <c r="B36" s="114"/>
      <c r="C36" s="114"/>
      <c r="D36" s="114"/>
      <c r="E36" s="114"/>
      <c r="F36" s="115"/>
      <c r="G36" s="115"/>
      <c r="H36" s="48"/>
      <c r="I36" s="37"/>
      <c r="J36" s="37"/>
      <c r="K36" s="114"/>
      <c r="L36" s="114"/>
      <c r="M36" s="57">
        <f t="shared" si="2"/>
        <v>0</v>
      </c>
      <c r="N36" s="367" t="str">
        <f t="shared" si="3"/>
        <v/>
      </c>
    </row>
    <row r="37" spans="1:14" ht="15.95" customHeight="1">
      <c r="A37" s="270">
        <v>6</v>
      </c>
      <c r="B37" s="114"/>
      <c r="C37" s="114"/>
      <c r="D37" s="114"/>
      <c r="E37" s="114"/>
      <c r="F37" s="115"/>
      <c r="G37" s="115"/>
      <c r="H37" s="48"/>
      <c r="I37" s="37"/>
      <c r="J37" s="37"/>
      <c r="K37" s="114"/>
      <c r="L37" s="114"/>
      <c r="M37" s="57">
        <f t="shared" si="2"/>
        <v>0</v>
      </c>
      <c r="N37" s="367" t="str">
        <f t="shared" si="3"/>
        <v/>
      </c>
    </row>
    <row r="38" spans="1:14" ht="15.95" customHeight="1">
      <c r="A38" s="270">
        <v>7</v>
      </c>
      <c r="B38" s="114"/>
      <c r="C38" s="114"/>
      <c r="D38" s="114"/>
      <c r="E38" s="114"/>
      <c r="F38" s="115"/>
      <c r="G38" s="115"/>
      <c r="H38" s="48"/>
      <c r="I38" s="37"/>
      <c r="J38" s="37"/>
      <c r="K38" s="114"/>
      <c r="L38" s="114"/>
      <c r="M38" s="57">
        <f t="shared" si="2"/>
        <v>0</v>
      </c>
      <c r="N38" s="367" t="str">
        <f t="shared" si="3"/>
        <v/>
      </c>
    </row>
    <row r="39" spans="1:14" ht="15.95" customHeight="1">
      <c r="A39" s="270">
        <v>8</v>
      </c>
      <c r="B39" s="114"/>
      <c r="C39" s="114"/>
      <c r="D39" s="114"/>
      <c r="E39" s="114"/>
      <c r="F39" s="115"/>
      <c r="G39" s="115"/>
      <c r="H39" s="48"/>
      <c r="I39" s="37"/>
      <c r="J39" s="37"/>
      <c r="K39" s="114"/>
      <c r="L39" s="114"/>
      <c r="M39" s="57">
        <f t="shared" si="2"/>
        <v>0</v>
      </c>
      <c r="N39" s="367" t="str">
        <f t="shared" si="3"/>
        <v/>
      </c>
    </row>
    <row r="40" spans="1:14" ht="15.95" customHeight="1">
      <c r="A40" s="270">
        <v>9</v>
      </c>
      <c r="B40" s="114"/>
      <c r="C40" s="114"/>
      <c r="D40" s="114"/>
      <c r="E40" s="114"/>
      <c r="F40" s="115"/>
      <c r="G40" s="115"/>
      <c r="H40" s="48"/>
      <c r="I40" s="37"/>
      <c r="J40" s="37"/>
      <c r="K40" s="114"/>
      <c r="L40" s="114"/>
      <c r="M40" s="57">
        <f t="shared" si="2"/>
        <v>0</v>
      </c>
      <c r="N40" s="367" t="str">
        <f t="shared" si="3"/>
        <v/>
      </c>
    </row>
    <row r="41" spans="1:14" ht="15.95" customHeight="1">
      <c r="A41" s="270">
        <v>10</v>
      </c>
      <c r="B41" s="114"/>
      <c r="C41" s="114"/>
      <c r="D41" s="114"/>
      <c r="E41" s="114"/>
      <c r="F41" s="115"/>
      <c r="G41" s="115"/>
      <c r="H41" s="48"/>
      <c r="I41" s="37"/>
      <c r="J41" s="37"/>
      <c r="K41" s="114"/>
      <c r="L41" s="114"/>
      <c r="M41" s="57">
        <f t="shared" si="2"/>
        <v>0</v>
      </c>
      <c r="N41" s="367" t="str">
        <f t="shared" si="3"/>
        <v/>
      </c>
    </row>
    <row r="42" spans="1:14" ht="15.95" customHeight="1">
      <c r="A42" s="270">
        <v>11</v>
      </c>
      <c r="B42" s="114"/>
      <c r="C42" s="114"/>
      <c r="D42" s="114"/>
      <c r="E42" s="114"/>
      <c r="F42" s="115"/>
      <c r="G42" s="115"/>
      <c r="H42" s="48"/>
      <c r="I42" s="37"/>
      <c r="J42" s="37"/>
      <c r="K42" s="114"/>
      <c r="L42" s="114"/>
      <c r="M42" s="57">
        <f t="shared" si="2"/>
        <v>0</v>
      </c>
      <c r="N42" s="367" t="str">
        <f t="shared" si="3"/>
        <v/>
      </c>
    </row>
    <row r="43" spans="1:14" ht="15.95" customHeight="1">
      <c r="A43" s="270">
        <v>12</v>
      </c>
      <c r="B43" s="114"/>
      <c r="C43" s="114"/>
      <c r="D43" s="114"/>
      <c r="E43" s="114"/>
      <c r="F43" s="115"/>
      <c r="G43" s="115"/>
      <c r="H43" s="48"/>
      <c r="I43" s="37"/>
      <c r="J43" s="37"/>
      <c r="K43" s="114"/>
      <c r="L43" s="114"/>
      <c r="M43" s="57">
        <f t="shared" si="2"/>
        <v>0</v>
      </c>
      <c r="N43" s="367" t="str">
        <f t="shared" si="3"/>
        <v/>
      </c>
    </row>
    <row r="44" spans="1:14" ht="15.95" customHeight="1">
      <c r="B44" s="123"/>
      <c r="C44" s="123"/>
      <c r="D44" s="123"/>
      <c r="E44" s="123"/>
      <c r="F44" s="123"/>
      <c r="G44" s="123"/>
      <c r="H44" s="53"/>
      <c r="I44" s="53"/>
      <c r="J44" s="53"/>
      <c r="K44" s="51"/>
      <c r="L44" s="273" t="s">
        <v>16</v>
      </c>
      <c r="M44" s="57">
        <f>SUM(M32:M43)</f>
        <v>0</v>
      </c>
    </row>
    <row r="45" spans="1:14" ht="20.100000000000001" customHeight="1">
      <c r="B45" s="279"/>
      <c r="C45" s="280"/>
      <c r="D45" s="281"/>
      <c r="E45" s="282" t="s">
        <v>1275</v>
      </c>
      <c r="F45" s="282" t="s">
        <v>973</v>
      </c>
      <c r="G45" s="282" t="s">
        <v>974</v>
      </c>
      <c r="H45" s="53"/>
      <c r="I45" s="53"/>
      <c r="J45" s="53"/>
      <c r="K45" s="117"/>
      <c r="L45" s="51"/>
      <c r="M45" s="124"/>
    </row>
    <row r="46" spans="1:14" ht="20.100000000000001" customHeight="1">
      <c r="B46" s="291" t="s">
        <v>1151</v>
      </c>
      <c r="C46" s="284"/>
      <c r="D46" s="285"/>
      <c r="E46" s="294">
        <f>M28</f>
        <v>0</v>
      </c>
      <c r="F46" s="294">
        <f>'シート⑧-1'!N21</f>
        <v>0</v>
      </c>
      <c r="G46" s="294">
        <f t="shared" ref="G46:G52" si="4">SUM(E46:F46)</f>
        <v>0</v>
      </c>
      <c r="H46" s="53"/>
      <c r="I46" s="53"/>
      <c r="J46" s="53"/>
      <c r="K46" s="117"/>
      <c r="L46" s="51"/>
      <c r="M46" s="124"/>
    </row>
    <row r="47" spans="1:14" ht="20.100000000000001" customHeight="1">
      <c r="B47" s="286" t="s">
        <v>1118</v>
      </c>
      <c r="C47" s="292"/>
      <c r="D47" s="293"/>
      <c r="E47" s="295">
        <f>M44</f>
        <v>0</v>
      </c>
      <c r="F47" s="295">
        <f>'シート⑧-1'!N30</f>
        <v>0</v>
      </c>
      <c r="G47" s="295">
        <f t="shared" si="4"/>
        <v>0</v>
      </c>
      <c r="H47" s="53"/>
      <c r="I47" s="53"/>
      <c r="J47" s="53"/>
      <c r="K47" s="117"/>
      <c r="L47" s="51"/>
      <c r="M47" s="124"/>
    </row>
    <row r="48" spans="1:14" ht="20.100000000000001" customHeight="1">
      <c r="A48" s="9"/>
      <c r="B48" s="286" t="s">
        <v>1117</v>
      </c>
      <c r="C48" s="287"/>
      <c r="D48" s="288"/>
      <c r="E48" s="362" t="s">
        <v>1024</v>
      </c>
      <c r="F48" s="296">
        <f>'シート⑧-1'!N39+'シート⑧-2'!Z29</f>
        <v>0</v>
      </c>
      <c r="G48" s="295">
        <f t="shared" si="4"/>
        <v>0</v>
      </c>
      <c r="H48" s="9"/>
      <c r="I48" s="9"/>
      <c r="J48" s="9"/>
    </row>
    <row r="49" spans="1:10" ht="20.100000000000001" customHeight="1">
      <c r="A49" s="9"/>
      <c r="B49" s="286" t="s">
        <v>982</v>
      </c>
      <c r="C49" s="287"/>
      <c r="D49" s="288"/>
      <c r="E49" s="362" t="s">
        <v>1024</v>
      </c>
      <c r="F49" s="296">
        <f>'シート⑧-1'!N48</f>
        <v>0</v>
      </c>
      <c r="G49" s="295">
        <f t="shared" si="4"/>
        <v>0</v>
      </c>
      <c r="H49" s="9"/>
      <c r="I49" s="9"/>
      <c r="J49" s="9"/>
    </row>
    <row r="50" spans="1:10" ht="20.100000000000001" customHeight="1">
      <c r="A50" s="9"/>
      <c r="B50" s="286" t="s">
        <v>998</v>
      </c>
      <c r="C50" s="287"/>
      <c r="D50" s="288"/>
      <c r="E50" s="362" t="s">
        <v>1024</v>
      </c>
      <c r="F50" s="296">
        <f>'シート⑧-1'!N57</f>
        <v>0</v>
      </c>
      <c r="G50" s="295">
        <f t="shared" si="4"/>
        <v>0</v>
      </c>
      <c r="H50" s="9"/>
      <c r="I50" s="9"/>
      <c r="J50" s="9"/>
    </row>
    <row r="51" spans="1:10" ht="20.100000000000001" customHeight="1">
      <c r="A51" s="9"/>
      <c r="B51" s="286" t="s">
        <v>999</v>
      </c>
      <c r="C51" s="287"/>
      <c r="D51" s="288"/>
      <c r="E51" s="362" t="s">
        <v>1024</v>
      </c>
      <c r="F51" s="296">
        <f>'シート⑧-1'!N68+'シート⑧-2'!Z49</f>
        <v>0</v>
      </c>
      <c r="G51" s="295">
        <f t="shared" si="4"/>
        <v>0</v>
      </c>
      <c r="H51" s="9"/>
      <c r="I51" s="9"/>
      <c r="J51" s="9"/>
    </row>
    <row r="52" spans="1:10" ht="20.100000000000001" customHeight="1">
      <c r="A52" s="9"/>
      <c r="B52" s="398" t="s">
        <v>1281</v>
      </c>
      <c r="C52" s="399"/>
      <c r="D52" s="400"/>
      <c r="E52" s="401">
        <f>'シート⑦-2'!AA19</f>
        <v>0</v>
      </c>
      <c r="F52" s="401" t="s">
        <v>1024</v>
      </c>
      <c r="G52" s="402">
        <f t="shared" si="4"/>
        <v>0</v>
      </c>
      <c r="H52" s="9"/>
      <c r="I52" s="9"/>
      <c r="J52" s="9"/>
    </row>
    <row r="53" spans="1:10" ht="20.100000000000001" customHeight="1">
      <c r="A53" s="9"/>
      <c r="B53" s="403" t="s">
        <v>1278</v>
      </c>
      <c r="C53" s="404"/>
      <c r="D53" s="405"/>
      <c r="E53" s="406">
        <f>SUM(E46,E52)</f>
        <v>0</v>
      </c>
      <c r="F53" s="406">
        <f t="shared" ref="F53:G53" si="5">SUM(F46,F52)</f>
        <v>0</v>
      </c>
      <c r="G53" s="407">
        <f t="shared" si="5"/>
        <v>0</v>
      </c>
      <c r="H53" s="9"/>
      <c r="I53" s="9"/>
      <c r="J53" s="9"/>
    </row>
    <row r="54" spans="1:10" ht="20.100000000000001" customHeight="1">
      <c r="A54" s="9"/>
      <c r="B54" s="283" t="s">
        <v>1060</v>
      </c>
      <c r="C54" s="289"/>
      <c r="D54" s="290"/>
      <c r="E54" s="159">
        <f>SUM(E47:E51)</f>
        <v>0</v>
      </c>
      <c r="F54" s="159">
        <f>SUM(F47:F51)</f>
        <v>0</v>
      </c>
      <c r="G54" s="159">
        <f>SUM(G47:G51)</f>
        <v>0</v>
      </c>
      <c r="H54" s="9"/>
      <c r="I54" s="9"/>
      <c r="J54" s="9"/>
    </row>
    <row r="55" spans="1:10" ht="20.100000000000001" customHeight="1"/>
  </sheetData>
  <sheetProtection algorithmName="SHA-512" hashValue="n4+iePmAC6z7Kyb4QmV8Js/XU2h8g8QChXiXMvVkqDjtIWE4abmDSR9CWe9kiSAzmckKDZgnAlm5D9G+3YMMDQ==" saltValue="JyB7aYgodR6v7utvpQWSHA==" spinCount="100000" sheet="1" selectLockedCells="1"/>
  <mergeCells count="28">
    <mergeCell ref="A30:A31"/>
    <mergeCell ref="B30:E30"/>
    <mergeCell ref="F30:G30"/>
    <mergeCell ref="J30:J31"/>
    <mergeCell ref="K30:L30"/>
    <mergeCell ref="I30:I31"/>
    <mergeCell ref="B3:C3"/>
    <mergeCell ref="D3:E3"/>
    <mergeCell ref="B4:C4"/>
    <mergeCell ref="D4:E4"/>
    <mergeCell ref="B5:C5"/>
    <mergeCell ref="D5:E5"/>
    <mergeCell ref="G6:G9"/>
    <mergeCell ref="N14:N15"/>
    <mergeCell ref="N30:N31"/>
    <mergeCell ref="B6:C6"/>
    <mergeCell ref="D6:E6"/>
    <mergeCell ref="B7:C7"/>
    <mergeCell ref="D7:E7"/>
    <mergeCell ref="B8:C9"/>
    <mergeCell ref="M14:M15"/>
    <mergeCell ref="M30:M31"/>
    <mergeCell ref="B14:E14"/>
    <mergeCell ref="F14:G14"/>
    <mergeCell ref="J14:J15"/>
    <mergeCell ref="K14:L14"/>
    <mergeCell ref="I14:I15"/>
    <mergeCell ref="H6:H9"/>
  </mergeCells>
  <phoneticPr fontId="4"/>
  <conditionalFormatting sqref="B16:L27 B32:L43">
    <cfRule type="expression" dxfId="51" priority="27">
      <formula>B16&lt;&gt;""</formula>
    </cfRule>
  </conditionalFormatting>
  <conditionalFormatting sqref="F16:F27 F32:F43">
    <cfRule type="expression" dxfId="50" priority="10">
      <formula>AND($D$9&lt;&gt;"",F16&lt;&gt;"",(F16-$D$9)&lt;0)</formula>
    </cfRule>
  </conditionalFormatting>
  <conditionalFormatting sqref="F16:G27 F32:G43">
    <cfRule type="expression" dxfId="49" priority="12">
      <formula>AND($F16&lt;&gt;"",$G16&lt;&gt;"",($G16-$F16)&lt;0)</formula>
    </cfRule>
    <cfRule type="expression" dxfId="48" priority="13">
      <formula>AND($D$7&lt;&gt;"",F16&lt;&gt;"",(F16-$D$7)&lt;0)</formula>
    </cfRule>
  </conditionalFormatting>
  <conditionalFormatting sqref="G16:G27 G32:G43">
    <cfRule type="expression" dxfId="47" priority="8">
      <formula>AND(G16&lt;&gt;"",G16&gt;DATE(2027,2,28))</formula>
    </cfRule>
    <cfRule type="expression" dxfId="46" priority="9">
      <formula>AND($D$9&lt;&gt;"",G16&lt;&gt;"",(G16-$E$9)&gt;0)</formula>
    </cfRule>
  </conditionalFormatting>
  <conditionalFormatting sqref="H6:H9">
    <cfRule type="expression" dxfId="45" priority="4">
      <formula>$H$6&gt;=1</formula>
    </cfRule>
  </conditionalFormatting>
  <dataValidations count="6">
    <dataValidation type="list" allowBlank="1" showInputMessage="1" showErrorMessage="1" sqref="K16:K27 K32:K43" xr:uid="{00000000-0002-0000-0800-000000000000}">
      <formula1>"源泉徴収票,賃金台帳,税務申告書の該当部分・BIMに係る受託業務の契約書・請求書,派遣契約書・請求書"</formula1>
    </dataValidation>
    <dataValidation type="date" operator="greaterThanOrEqual" allowBlank="1" showInputMessage="1" showErrorMessage="1" error="日付を入力して下さい。_x000a_&quot;2023/1/1&quot;の様にご入力下さい。" sqref="F32:G43 F16:G27" xr:uid="{00000000-0002-0000-0800-000001000000}">
      <formula1>1</formula1>
    </dataValidation>
    <dataValidation allowBlank="1" showInputMessage="1" showErrorMessage="1" prompt="左記のプロジェクト従事期間中に支出された給与を記載_x000a_※1年間の支給総額ではありません。" sqref="H16 H32" xr:uid="{BA418C73-8C7B-4040-A70C-6308A762BBCF}"/>
    <dataValidation allowBlank="1" showInputMessage="1" showErrorMessage="1" prompt="他の事業も担当している場合は、当プロジェクトの従事割合を記載" sqref="I16 I32" xr:uid="{5D98A11A-7B74-4745-A80D-BA3E1198F07A}"/>
    <dataValidation allowBlank="1" showInputMessage="1" showErrorMessage="1" prompt="本プロジェクトで行う業務の内、補助対象となる業務の従事割合" sqref="J16 J32" xr:uid="{A3801922-6F20-4E59-BFC4-59402B9EB557}"/>
    <dataValidation type="whole" allowBlank="1" showInputMessage="1" showErrorMessage="1" error="整数を入力してください。" sqref="H6:H9" xr:uid="{BE5B9F2F-34D2-409C-9153-8C518E982564}">
      <formula1>0</formula1>
      <formula2>10000000</formula2>
    </dataValidation>
  </dataValidations>
  <pageMargins left="0.70866141732283472" right="0.70866141732283472" top="0.55118110236220474" bottom="0.55118110236220474" header="0.31496062992125984" footer="0.31496062992125984"/>
  <pageSetup paperSize="8" scale="69" orientation="landscape"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5372" r:id="rId4" name="Spinner 12">
              <controlPr defaultSize="0" autoPict="0">
                <anchor moveWithCells="1" sizeWithCells="1">
                  <from>
                    <xdr:col>7</xdr:col>
                    <xdr:colOff>161925</xdr:colOff>
                    <xdr:row>5</xdr:row>
                    <xdr:rowOff>142875</xdr:rowOff>
                  </from>
                  <to>
                    <xdr:col>7</xdr:col>
                    <xdr:colOff>523875</xdr:colOff>
                    <xdr:row>8</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シート①</vt:lpstr>
      <vt:lpstr>シート②</vt:lpstr>
      <vt:lpstr>シート③</vt:lpstr>
      <vt:lpstr>シート④-1</vt:lpstr>
      <vt:lpstr>シート④-2</vt:lpstr>
      <vt:lpstr>シート④-3</vt:lpstr>
      <vt:lpstr>シート⑤</vt:lpstr>
      <vt:lpstr>シート⑥</vt:lpstr>
      <vt:lpstr>シート⑦-1</vt:lpstr>
      <vt:lpstr>シート⑦-2</vt:lpstr>
      <vt:lpstr>シート⑧-1</vt:lpstr>
      <vt:lpstr>シート⑧-2</vt:lpstr>
      <vt:lpstr>様式①-2入力値算定シート</vt:lpstr>
      <vt:lpstr>補助対象リスト</vt:lpstr>
      <vt:lpstr>減価償却</vt:lpstr>
      <vt:lpstr>LCOO2補助対象リスト</vt:lpstr>
      <vt:lpstr>シート①!Print_Area</vt:lpstr>
      <vt:lpstr>シート②!Print_Area</vt:lpstr>
      <vt:lpstr>シート③!Print_Area</vt:lpstr>
      <vt:lpstr>'シート④-1'!Print_Area</vt:lpstr>
      <vt:lpstr>'シート④-3'!Print_Area</vt:lpstr>
      <vt:lpstr>シート⑤!Print_Area</vt:lpstr>
      <vt:lpstr>シート⑥!Print_Area</vt:lpstr>
      <vt:lpstr>'シート⑦-1'!Print_Area</vt:lpstr>
      <vt:lpstr>'シート⑦-2'!Print_Area</vt:lpstr>
      <vt:lpstr>'シート⑧-1'!Print_Area</vt:lpstr>
      <vt:lpstr>'シート⑧-2'!Print_Area</vt:lpstr>
      <vt:lpstr>補助対象リスト!Print_Area</vt:lpstr>
      <vt:lpstr>'様式①-2入力値算定シート'!Print_Area</vt:lpstr>
      <vt:lpstr>補助対象リスト!Print_Titles</vt:lpstr>
      <vt:lpstr>減価償却!取得価格に以下の表に定める率を乗じたもの</vt:lpstr>
      <vt:lpstr>補助対象リスト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2023-09-05T01:54:17Z</dcterms:created>
  <dcterms:modified xsi:type="dcterms:W3CDTF">2026-08-06T01:51:15Z</dcterms:modified>
</cp:coreProperties>
</file>